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復興工作室\點心設計\"/>
    </mc:Choice>
  </mc:AlternateContent>
  <xr:revisionPtr revIDLastSave="0" documentId="8_{B2ECD8D4-BDF6-4CEC-8656-B2707B6CECAD}" xr6:coauthVersionLast="47" xr6:coauthVersionMax="47" xr10:uidLastSave="{00000000-0000-0000-0000-000000000000}"/>
  <bookViews>
    <workbookView xWindow="-110" yWindow="-110" windowWidth="19420" windowHeight="10300" tabRatio="638" activeTab="2" xr2:uid="{00000000-000D-0000-FFFF-FFFF00000000}"/>
  </bookViews>
  <sheets>
    <sheet name="114.五堵1月" sheetId="51" r:id="rId1"/>
    <sheet name="第十九週" sheetId="52" r:id="rId2"/>
    <sheet name="第二十週" sheetId="58" r:id="rId3"/>
    <sheet name="第二十一週" sheetId="59" r:id="rId4"/>
    <sheet name="第二十二週" sheetId="65" r:id="rId5"/>
    <sheet name="工作表1" sheetId="64" r:id="rId6"/>
  </sheets>
  <externalReferences>
    <externalReference r:id="rId7"/>
  </externalReferences>
  <definedNames>
    <definedName name="_xlnm.Print_Area" localSheetId="0">'114.五堵1月'!$A$1:$O$38</definedName>
    <definedName name="_xlnm.Print_Area" localSheetId="3">第二十一週!$A$1:$AB$170</definedName>
    <definedName name="_xlnm.Print_Area" localSheetId="4">第二十二週!$A$1:$AB$143</definedName>
    <definedName name="_xlnm.Print_Area" localSheetId="2">第二十週!$A$1:$AB$173</definedName>
    <definedName name="_xlnm.Print_Area" localSheetId="1">第十九週!$A$1:$AB$148</definedName>
    <definedName name="_xlnm.Print_Titles" localSheetId="4">第二十二週!$1:$7</definedName>
    <definedName name="SchoolList">[1]RefersList!$A$2:$A$4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9" i="59" l="1"/>
  <c r="C99" i="59"/>
  <c r="C46" i="52" l="1"/>
  <c r="C8" i="52"/>
  <c r="F111" i="59" l="1"/>
  <c r="H26" i="51" l="1"/>
  <c r="H25" i="51"/>
  <c r="AD128" i="59"/>
  <c r="AD49" i="59"/>
  <c r="L148" i="64"/>
  <c r="M148" i="64" s="1"/>
  <c r="L147" i="64"/>
  <c r="M147" i="64" s="1"/>
  <c r="L146" i="64"/>
  <c r="M146" i="64" s="1"/>
  <c r="L145" i="64"/>
  <c r="M145" i="64" s="1"/>
  <c r="L144" i="64"/>
  <c r="M144" i="64" s="1"/>
  <c r="L143" i="64"/>
  <c r="M143" i="64" s="1"/>
  <c r="L142" i="64"/>
  <c r="M142" i="64" s="1"/>
  <c r="L141" i="64"/>
  <c r="M141" i="64" s="1"/>
  <c r="AD20" i="59" l="1"/>
  <c r="D148" i="64" l="1"/>
  <c r="E148" i="64" s="1"/>
  <c r="D147" i="64"/>
  <c r="E147" i="64" s="1"/>
  <c r="D146" i="64"/>
  <c r="E146" i="64" s="1"/>
  <c r="D145" i="64"/>
  <c r="E145" i="64" s="1"/>
  <c r="D144" i="64"/>
  <c r="E144" i="64" s="1"/>
  <c r="D143" i="64"/>
  <c r="E143" i="64" s="1"/>
  <c r="D142" i="64"/>
  <c r="E142" i="64" s="1"/>
  <c r="D141" i="64"/>
  <c r="E141" i="64" s="1"/>
  <c r="T137" i="64"/>
  <c r="U137" i="64" s="1"/>
  <c r="T136" i="64"/>
  <c r="U136" i="64" s="1"/>
  <c r="T135" i="64"/>
  <c r="U135" i="64" s="1"/>
  <c r="T134" i="64"/>
  <c r="U134" i="64" s="1"/>
  <c r="T133" i="64"/>
  <c r="U133" i="64" s="1"/>
  <c r="T132" i="64"/>
  <c r="T131" i="64"/>
  <c r="T130" i="64"/>
  <c r="T129" i="64"/>
  <c r="U129" i="64" s="1"/>
  <c r="R128" i="64"/>
  <c r="F25" i="51" l="1"/>
  <c r="G26" i="51"/>
  <c r="F26" i="51"/>
  <c r="E26" i="51"/>
  <c r="D26" i="51"/>
  <c r="G25" i="51"/>
  <c r="E25" i="51"/>
  <c r="D25" i="51"/>
  <c r="L137" i="64"/>
  <c r="M137" i="64" s="1"/>
  <c r="L136" i="64"/>
  <c r="M136" i="64" s="1"/>
  <c r="L135" i="64"/>
  <c r="M135" i="64" s="1"/>
  <c r="L134" i="64"/>
  <c r="M134" i="64" s="1"/>
  <c r="L133" i="64"/>
  <c r="M133" i="64" s="1"/>
  <c r="L132" i="64"/>
  <c r="L131" i="64"/>
  <c r="L130" i="64"/>
  <c r="L129" i="64"/>
  <c r="M129" i="64" s="1"/>
  <c r="J128" i="64"/>
  <c r="D135" i="64"/>
  <c r="D134" i="64"/>
  <c r="E134" i="64" s="1"/>
  <c r="D133" i="64"/>
  <c r="E133" i="64" s="1"/>
  <c r="D132" i="64"/>
  <c r="D131" i="64"/>
  <c r="E131" i="64" s="1"/>
  <c r="D130" i="64"/>
  <c r="E130" i="64" s="1"/>
  <c r="D129" i="64"/>
  <c r="E129" i="64" s="1"/>
  <c r="D128" i="64"/>
  <c r="E128" i="64" s="1"/>
  <c r="U126" i="64" l="1"/>
  <c r="V126" i="64" s="1"/>
  <c r="U125" i="64"/>
  <c r="U124" i="64"/>
  <c r="V124" i="64" s="1"/>
  <c r="U123" i="64"/>
  <c r="U122" i="64"/>
  <c r="V122" i="64" s="1"/>
  <c r="U121" i="64"/>
  <c r="V121" i="64" s="1"/>
  <c r="U120" i="64"/>
  <c r="V120" i="64" s="1"/>
  <c r="U119" i="64"/>
  <c r="V119" i="64" s="1"/>
  <c r="U118" i="64"/>
  <c r="V118" i="64" s="1"/>
  <c r="H31" i="65" l="1"/>
  <c r="H30" i="65"/>
  <c r="D27" i="51" l="1"/>
  <c r="E27" i="51"/>
  <c r="G27" i="51"/>
  <c r="AD13" i="65"/>
  <c r="H13" i="65"/>
  <c r="I13" i="65" s="1"/>
  <c r="M137" i="65"/>
  <c r="N137" i="65"/>
  <c r="O137" i="65"/>
  <c r="P137" i="65"/>
  <c r="Q137" i="65"/>
  <c r="L137" i="65"/>
  <c r="AD24" i="65"/>
  <c r="AD124" i="59"/>
  <c r="L125" i="64"/>
  <c r="M125" i="64" s="1"/>
  <c r="L124" i="64"/>
  <c r="M124" i="64" s="1"/>
  <c r="L123" i="64"/>
  <c r="M123" i="64" s="1"/>
  <c r="L121" i="64"/>
  <c r="M121" i="64" s="1"/>
  <c r="L120" i="64"/>
  <c r="M120" i="64" s="1"/>
  <c r="L119" i="64"/>
  <c r="M119" i="64" s="1"/>
  <c r="AD116" i="59"/>
  <c r="AD114" i="59"/>
  <c r="AD115" i="59"/>
  <c r="D125" i="64"/>
  <c r="E125" i="64" s="1"/>
  <c r="D124" i="64"/>
  <c r="E124" i="64" s="1"/>
  <c r="D119" i="64"/>
  <c r="E119" i="64" s="1"/>
  <c r="D118" i="64"/>
  <c r="E118" i="64" s="1"/>
  <c r="D117" i="64"/>
  <c r="E117" i="64" s="1"/>
  <c r="AD103" i="59"/>
  <c r="T116" i="64"/>
  <c r="T115" i="64"/>
  <c r="T114" i="64"/>
  <c r="T113" i="64"/>
  <c r="T112" i="64"/>
  <c r="U112" i="64" s="1"/>
  <c r="T111" i="64"/>
  <c r="U111" i="64" s="1"/>
  <c r="T110" i="64"/>
  <c r="T109" i="64"/>
  <c r="U109" i="64" s="1"/>
  <c r="T108" i="64"/>
  <c r="U108" i="64" s="1"/>
  <c r="F142" i="59"/>
  <c r="F141" i="59"/>
  <c r="F140" i="59"/>
  <c r="L115" i="64"/>
  <c r="M115" i="64" s="1"/>
  <c r="L114" i="64"/>
  <c r="M114" i="64" s="1"/>
  <c r="L113" i="64"/>
  <c r="M113" i="64" s="1"/>
  <c r="L112" i="64"/>
  <c r="M112" i="64" s="1"/>
  <c r="L111" i="64"/>
  <c r="M111" i="64" s="1"/>
  <c r="L110" i="64"/>
  <c r="L109" i="64"/>
  <c r="M109" i="64" s="1"/>
  <c r="L108" i="64"/>
  <c r="T106" i="64" l="1"/>
  <c r="U106" i="64" s="1"/>
  <c r="T105" i="64"/>
  <c r="U105" i="64" s="1"/>
  <c r="T104" i="64"/>
  <c r="U104" i="64" s="1"/>
  <c r="T103" i="64"/>
  <c r="T102" i="64"/>
  <c r="U102" i="64" s="1"/>
  <c r="T101" i="64"/>
  <c r="U101" i="64" s="1"/>
  <c r="T100" i="64"/>
  <c r="U100" i="64" s="1"/>
  <c r="T99" i="64"/>
  <c r="U99" i="64" s="1"/>
  <c r="T98" i="64"/>
  <c r="U98" i="64" s="1"/>
  <c r="AD61" i="59" l="1"/>
  <c r="AD38" i="58"/>
  <c r="AD40" i="59"/>
  <c r="AD41" i="59"/>
  <c r="F36" i="58"/>
  <c r="L105" i="64"/>
  <c r="M105" i="64" s="1"/>
  <c r="L104" i="64"/>
  <c r="M104" i="64" s="1"/>
  <c r="L103" i="64"/>
  <c r="M103" i="64" s="1"/>
  <c r="L102" i="64"/>
  <c r="M102" i="64" s="1"/>
  <c r="L101" i="64"/>
  <c r="M101" i="64" s="1"/>
  <c r="L100" i="64"/>
  <c r="L99" i="64"/>
  <c r="M99" i="64" s="1"/>
  <c r="L98" i="64"/>
  <c r="M98" i="64" s="1"/>
  <c r="D113" i="64"/>
  <c r="E113" i="64" s="1"/>
  <c r="D112" i="64"/>
  <c r="E112" i="64" s="1"/>
  <c r="D111" i="64"/>
  <c r="E111" i="64" s="1"/>
  <c r="D110" i="64"/>
  <c r="E110" i="64" s="1"/>
  <c r="D109" i="64"/>
  <c r="E109" i="64" s="1"/>
  <c r="D108" i="64"/>
  <c r="E108" i="64" s="1"/>
  <c r="D107" i="64"/>
  <c r="E107" i="64" s="1"/>
  <c r="D106" i="64"/>
  <c r="E106" i="64" s="1"/>
  <c r="D105" i="64"/>
  <c r="E105" i="64" s="1"/>
  <c r="D104" i="64"/>
  <c r="E104" i="64" s="1"/>
  <c r="D103" i="64"/>
  <c r="E103" i="64" s="1"/>
  <c r="D102" i="64"/>
  <c r="D101" i="64"/>
  <c r="D100" i="64"/>
  <c r="E100" i="64" s="1"/>
  <c r="D99" i="64"/>
  <c r="E99" i="64" s="1"/>
  <c r="D98" i="64"/>
  <c r="E98" i="64" s="1"/>
  <c r="AD138" i="58"/>
  <c r="T96" i="64"/>
  <c r="U96" i="64" s="1"/>
  <c r="T95" i="64"/>
  <c r="U95" i="64" s="1"/>
  <c r="T94" i="64"/>
  <c r="U94" i="64" s="1"/>
  <c r="T93" i="64"/>
  <c r="U93" i="64" s="1"/>
  <c r="T92" i="64"/>
  <c r="T91" i="64"/>
  <c r="T89" i="64"/>
  <c r="T88" i="64"/>
  <c r="U88" i="64" s="1"/>
  <c r="T87" i="64"/>
  <c r="U87" i="64" s="1"/>
  <c r="T86" i="64"/>
  <c r="U86" i="64" s="1"/>
  <c r="AD113" i="58"/>
  <c r="AD112" i="58"/>
  <c r="L93" i="64"/>
  <c r="M93" i="64" s="1"/>
  <c r="L92" i="64"/>
  <c r="M92" i="64" s="1"/>
  <c r="L91" i="64"/>
  <c r="M91" i="64" s="1"/>
  <c r="L90" i="64"/>
  <c r="M90" i="64" s="1"/>
  <c r="L89" i="64"/>
  <c r="M89" i="64" s="1"/>
  <c r="L88" i="64"/>
  <c r="L87" i="64"/>
  <c r="M87" i="64" s="1"/>
  <c r="L86" i="64"/>
  <c r="M86" i="64" s="1"/>
  <c r="AD81" i="58"/>
  <c r="AD72" i="58"/>
  <c r="AD73" i="58"/>
  <c r="AD12" i="58"/>
  <c r="D95" i="64" l="1"/>
  <c r="E95" i="64" s="1"/>
  <c r="D94" i="64"/>
  <c r="E94" i="64" s="1"/>
  <c r="D93" i="64"/>
  <c r="E93" i="64" s="1"/>
  <c r="D92" i="64"/>
  <c r="E92" i="64" s="1"/>
  <c r="D91" i="64"/>
  <c r="E91" i="64" s="1"/>
  <c r="D90" i="64"/>
  <c r="E90" i="64" s="1"/>
  <c r="D89" i="64"/>
  <c r="E89" i="64" s="1"/>
  <c r="D88" i="64"/>
  <c r="E88" i="64" s="1"/>
  <c r="D87" i="64"/>
  <c r="E87" i="64" s="1"/>
  <c r="D86" i="64"/>
  <c r="E86" i="64" s="1"/>
  <c r="T80" i="64"/>
  <c r="U80" i="64" s="1"/>
  <c r="T79" i="64"/>
  <c r="U79" i="64" s="1"/>
  <c r="T78" i="64"/>
  <c r="U78" i="64" s="1"/>
  <c r="T77" i="64"/>
  <c r="T76" i="64"/>
  <c r="U76" i="64" s="1"/>
  <c r="T75" i="64"/>
  <c r="U75" i="64" s="1"/>
  <c r="T73" i="64"/>
  <c r="U73" i="64" s="1"/>
  <c r="T72" i="64"/>
  <c r="U72" i="64" s="1"/>
  <c r="L79" i="64"/>
  <c r="M79" i="64" s="1"/>
  <c r="L78" i="64"/>
  <c r="L77" i="64"/>
  <c r="M77" i="64" s="1"/>
  <c r="L76" i="64"/>
  <c r="M76" i="64" s="1"/>
  <c r="L75" i="64"/>
  <c r="M75" i="64" s="1"/>
  <c r="L74" i="64"/>
  <c r="M74" i="64" s="1"/>
  <c r="L73" i="64"/>
  <c r="M73" i="64" s="1"/>
  <c r="L72" i="64"/>
  <c r="M72" i="64" s="1"/>
  <c r="M142" i="52"/>
  <c r="N142" i="52"/>
  <c r="O142" i="52"/>
  <c r="P142" i="52"/>
  <c r="Q142" i="52"/>
  <c r="L142" i="52"/>
  <c r="D82" i="64" l="1"/>
  <c r="E82" i="64" s="1"/>
  <c r="D81" i="64"/>
  <c r="E81" i="64" s="1"/>
  <c r="D80" i="64"/>
  <c r="E80" i="64" s="1"/>
  <c r="D79" i="64"/>
  <c r="E79" i="64" s="1"/>
  <c r="D78" i="64"/>
  <c r="E78" i="64" s="1"/>
  <c r="D77" i="64"/>
  <c r="E77" i="64" s="1"/>
  <c r="D76" i="64"/>
  <c r="D75" i="64"/>
  <c r="E75" i="64" s="1"/>
  <c r="D74" i="64"/>
  <c r="D73" i="64"/>
  <c r="B72" i="64"/>
  <c r="D15" i="51" l="1"/>
  <c r="U69" i="64"/>
  <c r="V69" i="64" s="1"/>
  <c r="U68" i="64"/>
  <c r="V68" i="64" s="1"/>
  <c r="U67" i="64"/>
  <c r="V67" i="64" s="1"/>
  <c r="U66" i="64"/>
  <c r="U65" i="64"/>
  <c r="V65" i="64" s="1"/>
  <c r="U64" i="64"/>
  <c r="V64" i="64" s="1"/>
  <c r="U62" i="64"/>
  <c r="V62" i="64" s="1"/>
  <c r="U61" i="64"/>
  <c r="V61" i="64" s="1"/>
  <c r="AD15" i="58"/>
  <c r="H8" i="65"/>
  <c r="I8" i="65" s="1"/>
  <c r="D8" i="65"/>
  <c r="AD9" i="65"/>
  <c r="H9" i="65" s="1"/>
  <c r="I9" i="65" s="1"/>
  <c r="AD8" i="65"/>
  <c r="H24" i="65" s="1"/>
  <c r="I9" i="52" l="1"/>
  <c r="H74" i="52"/>
  <c r="I74" i="52" s="1"/>
  <c r="H73" i="52"/>
  <c r="I73" i="52" s="1"/>
  <c r="H55" i="52"/>
  <c r="I55" i="52" s="1"/>
  <c r="H54" i="52"/>
  <c r="I54" i="52" s="1"/>
  <c r="H53" i="52"/>
  <c r="I53" i="52" s="1"/>
  <c r="H52" i="52"/>
  <c r="I52" i="52" s="1"/>
  <c r="R46" i="52"/>
  <c r="A46" i="52"/>
  <c r="AD130" i="52" s="1"/>
  <c r="H44" i="52"/>
  <c r="H43" i="52"/>
  <c r="H42" i="52"/>
  <c r="H41" i="52"/>
  <c r="R8" i="52"/>
  <c r="D8" i="52"/>
  <c r="H8" i="52"/>
  <c r="I8" i="52" s="1"/>
  <c r="AD120" i="52" l="1"/>
  <c r="AD119" i="52"/>
  <c r="AD118" i="52"/>
  <c r="AD117" i="52"/>
  <c r="AD78" i="52"/>
  <c r="AD84" i="52"/>
  <c r="AD85" i="52"/>
  <c r="H64" i="52"/>
  <c r="I64" i="52" s="1"/>
  <c r="H12" i="52"/>
  <c r="I12" i="52" s="1"/>
  <c r="H37" i="52"/>
  <c r="I37" i="52" s="1"/>
  <c r="H25" i="52"/>
  <c r="I25" i="52" s="1"/>
  <c r="H61" i="52"/>
  <c r="I61" i="52" s="1"/>
  <c r="H62" i="52"/>
  <c r="I62" i="52" s="1"/>
  <c r="H14" i="52"/>
  <c r="I14" i="52" s="1"/>
  <c r="H15" i="52"/>
  <c r="I15" i="52" s="1"/>
  <c r="H27" i="52"/>
  <c r="I27" i="52" s="1"/>
  <c r="H39" i="52"/>
  <c r="H63" i="52"/>
  <c r="I63" i="52" s="1"/>
  <c r="H17" i="52"/>
  <c r="I17" i="52" s="1"/>
  <c r="H29" i="52"/>
  <c r="I29" i="52" s="1"/>
  <c r="H65" i="52"/>
  <c r="I65" i="52" s="1"/>
  <c r="H18" i="52"/>
  <c r="I18" i="52" s="1"/>
  <c r="H30" i="52"/>
  <c r="I30" i="52" s="1"/>
  <c r="H66" i="52"/>
  <c r="I66" i="52" s="1"/>
  <c r="H40" i="52"/>
  <c r="I40" i="52" s="1"/>
  <c r="H19" i="52"/>
  <c r="I19" i="52" s="1"/>
  <c r="H31" i="52"/>
  <c r="I31" i="52" s="1"/>
  <c r="H67" i="52"/>
  <c r="H13" i="52"/>
  <c r="I13" i="52" s="1"/>
  <c r="H38" i="52"/>
  <c r="I38" i="52" s="1"/>
  <c r="H28" i="52"/>
  <c r="I28" i="52" s="1"/>
  <c r="H20" i="52"/>
  <c r="I20" i="52" s="1"/>
  <c r="H32" i="52"/>
  <c r="I32" i="52" s="1"/>
  <c r="H56" i="52"/>
  <c r="I56" i="52" s="1"/>
  <c r="H68" i="52"/>
  <c r="I68" i="52" s="1"/>
  <c r="H21" i="52"/>
  <c r="I21" i="52" s="1"/>
  <c r="H33" i="52"/>
  <c r="I33" i="52" s="1"/>
  <c r="H57" i="52"/>
  <c r="I57" i="52" s="1"/>
  <c r="H69" i="52"/>
  <c r="I69" i="52" s="1"/>
  <c r="H22" i="52"/>
  <c r="I22" i="52" s="1"/>
  <c r="H34" i="52"/>
  <c r="I34" i="52" s="1"/>
  <c r="H58" i="52"/>
  <c r="I58" i="52" s="1"/>
  <c r="H70" i="52"/>
  <c r="I70" i="52" s="1"/>
  <c r="H10" i="52"/>
  <c r="I10" i="52" s="1"/>
  <c r="H23" i="52"/>
  <c r="I23" i="52" s="1"/>
  <c r="H35" i="52"/>
  <c r="H59" i="52"/>
  <c r="I59" i="52" s="1"/>
  <c r="H71" i="52"/>
  <c r="I71" i="52" s="1"/>
  <c r="H26" i="52"/>
  <c r="I26" i="52" s="1"/>
  <c r="H16" i="52"/>
  <c r="I16" i="52" s="1"/>
  <c r="H11" i="52"/>
  <c r="I11" i="52" s="1"/>
  <c r="H24" i="52"/>
  <c r="I24" i="52" s="1"/>
  <c r="H36" i="52"/>
  <c r="I36" i="52" s="1"/>
  <c r="H60" i="52"/>
  <c r="I60" i="52" s="1"/>
  <c r="H72" i="52"/>
  <c r="I72" i="52" s="1"/>
  <c r="C27" i="51" l="1"/>
  <c r="N27" i="51" l="1"/>
  <c r="AD131" i="65"/>
  <c r="AD115" i="65"/>
  <c r="AD61" i="65"/>
  <c r="AD45" i="65"/>
  <c r="AD39" i="65"/>
  <c r="AD34" i="65"/>
  <c r="H33" i="65"/>
  <c r="I33" i="65" s="1"/>
  <c r="AD31" i="65"/>
  <c r="AD28" i="65"/>
  <c r="H20" i="65"/>
  <c r="I20" i="65" s="1"/>
  <c r="AD16" i="65"/>
  <c r="H15" i="65"/>
  <c r="I15" i="65" s="1"/>
  <c r="AD14" i="65"/>
  <c r="H12" i="65"/>
  <c r="I12" i="65" s="1"/>
  <c r="AD11" i="65"/>
  <c r="R8" i="65"/>
  <c r="R137" i="65" s="1"/>
  <c r="AD139" i="65" l="1"/>
  <c r="AD138" i="65"/>
  <c r="AD132" i="65"/>
  <c r="AD128" i="65"/>
  <c r="AD124" i="65"/>
  <c r="AD120" i="65"/>
  <c r="AD116" i="65"/>
  <c r="AD112" i="65"/>
  <c r="AD108" i="65"/>
  <c r="AD104" i="65"/>
  <c r="AD100" i="65"/>
  <c r="AD96" i="65"/>
  <c r="AD92" i="65"/>
  <c r="AD89" i="65"/>
  <c r="AD85" i="65"/>
  <c r="AD82" i="65"/>
  <c r="AD78" i="65"/>
  <c r="AD75" i="65"/>
  <c r="AD73" i="65"/>
  <c r="AD71" i="65"/>
  <c r="AD66" i="65"/>
  <c r="AD62" i="65"/>
  <c r="AD58" i="65"/>
  <c r="AD54" i="65"/>
  <c r="AD50" i="65"/>
  <c r="AD46" i="65"/>
  <c r="AD42" i="65"/>
  <c r="AD36" i="65"/>
  <c r="AD32" i="65"/>
  <c r="AD30" i="65"/>
  <c r="AD26" i="65"/>
  <c r="AD23" i="65"/>
  <c r="AD19" i="65"/>
  <c r="AD17" i="65"/>
  <c r="AD137" i="65"/>
  <c r="AD136" i="65"/>
  <c r="AD129" i="65"/>
  <c r="AD125" i="65"/>
  <c r="AD121" i="65"/>
  <c r="AD117" i="65"/>
  <c r="AD113" i="65"/>
  <c r="AD109" i="65"/>
  <c r="AD105" i="65"/>
  <c r="AD97" i="65"/>
  <c r="AD93" i="65"/>
  <c r="AD90" i="65"/>
  <c r="AD86" i="65"/>
  <c r="AD83" i="65"/>
  <c r="AD79" i="65"/>
  <c r="AD72" i="65"/>
  <c r="AD67" i="65"/>
  <c r="AD63" i="65"/>
  <c r="AD59" i="65"/>
  <c r="AD55" i="65"/>
  <c r="AD51" i="65"/>
  <c r="AD47" i="65"/>
  <c r="AD43" i="65"/>
  <c r="AD37" i="65"/>
  <c r="AD33" i="65"/>
  <c r="AD27" i="65"/>
  <c r="AD135" i="65"/>
  <c r="AD130" i="65"/>
  <c r="AD126" i="65"/>
  <c r="AD122" i="65"/>
  <c r="AD118" i="65"/>
  <c r="AD114" i="65"/>
  <c r="AD110" i="65"/>
  <c r="AD106" i="65"/>
  <c r="AD102" i="65"/>
  <c r="AD98" i="65"/>
  <c r="AD94" i="65"/>
  <c r="AD91" i="65"/>
  <c r="AD87" i="65"/>
  <c r="AD84" i="65"/>
  <c r="AD80" i="65"/>
  <c r="AD76" i="65"/>
  <c r="AD74" i="65"/>
  <c r="AD70" i="65"/>
  <c r="AD68" i="65"/>
  <c r="AD64" i="65"/>
  <c r="AD60" i="65"/>
  <c r="AD56" i="65"/>
  <c r="AD52" i="65"/>
  <c r="AD48" i="65"/>
  <c r="AD44" i="65"/>
  <c r="AD40" i="65"/>
  <c r="AD38" i="65"/>
  <c r="AD10" i="65"/>
  <c r="H28" i="65" s="1"/>
  <c r="I28" i="65" s="1"/>
  <c r="AD21" i="65"/>
  <c r="AD29" i="65"/>
  <c r="AD35" i="65"/>
  <c r="AD41" i="65"/>
  <c r="AD57" i="65"/>
  <c r="AD81" i="65"/>
  <c r="AD111" i="65"/>
  <c r="AD127" i="65"/>
  <c r="AD133" i="65"/>
  <c r="H38" i="65"/>
  <c r="I38" i="65" s="1"/>
  <c r="H34" i="65"/>
  <c r="I34" i="65" s="1"/>
  <c r="H21" i="65"/>
  <c r="I21" i="65" s="1"/>
  <c r="H16" i="65"/>
  <c r="I16" i="65" s="1"/>
  <c r="H14" i="65"/>
  <c r="H39" i="65"/>
  <c r="I39" i="65" s="1"/>
  <c r="H35" i="65"/>
  <c r="I35" i="65" s="1"/>
  <c r="H32" i="65"/>
  <c r="I32" i="65" s="1"/>
  <c r="H36" i="65"/>
  <c r="I36" i="65" s="1"/>
  <c r="H11" i="65"/>
  <c r="I11" i="65" s="1"/>
  <c r="AD15" i="65"/>
  <c r="AD18" i="65"/>
  <c r="H22" i="65"/>
  <c r="I22" i="65" s="1"/>
  <c r="I30" i="65"/>
  <c r="H37" i="65"/>
  <c r="I37" i="65" s="1"/>
  <c r="AD53" i="65"/>
  <c r="AD69" i="65"/>
  <c r="AD77" i="65"/>
  <c r="AD88" i="65"/>
  <c r="AD99" i="65"/>
  <c r="AD107" i="65"/>
  <c r="AD123" i="65"/>
  <c r="H10" i="65"/>
  <c r="I10" i="65" s="1"/>
  <c r="AD12" i="65"/>
  <c r="AD20" i="65"/>
  <c r="AD25" i="65"/>
  <c r="AD49" i="65"/>
  <c r="AD65" i="65"/>
  <c r="AD95" i="65"/>
  <c r="AD101" i="65"/>
  <c r="AD103" i="65"/>
  <c r="AD119" i="65"/>
  <c r="H26" i="65" l="1"/>
  <c r="H29" i="65"/>
  <c r="I29" i="65" s="1"/>
  <c r="H17" i="65"/>
  <c r="I17" i="65" s="1"/>
  <c r="H25" i="65"/>
  <c r="H19" i="65"/>
  <c r="I19" i="65" s="1"/>
  <c r="H27" i="65"/>
  <c r="I27" i="65" s="1"/>
  <c r="H23" i="65"/>
  <c r="G21" i="51" l="1"/>
  <c r="C19" i="51"/>
  <c r="D66" i="58"/>
  <c r="E18" i="51" l="1"/>
  <c r="H103" i="58" l="1"/>
  <c r="I103" i="58" s="1"/>
  <c r="M68" i="64" l="1"/>
  <c r="N68" i="64" s="1"/>
  <c r="M67" i="64"/>
  <c r="N67" i="64" s="1"/>
  <c r="M66" i="64"/>
  <c r="N66" i="64" s="1"/>
  <c r="M65" i="64"/>
  <c r="N65" i="64" s="1"/>
  <c r="M64" i="64"/>
  <c r="N64" i="64" s="1"/>
  <c r="M63" i="64"/>
  <c r="N63" i="64" s="1"/>
  <c r="M62" i="64"/>
  <c r="N62" i="64" s="1"/>
  <c r="M61" i="64"/>
  <c r="N61" i="64" s="1"/>
  <c r="D69" i="64"/>
  <c r="E69" i="64" s="1"/>
  <c r="D68" i="64"/>
  <c r="E68" i="64" s="1"/>
  <c r="D67" i="64"/>
  <c r="E67" i="64" s="1"/>
  <c r="D66" i="64"/>
  <c r="E66" i="64" s="1"/>
  <c r="E65" i="64"/>
  <c r="D64" i="64"/>
  <c r="E64" i="64" s="1"/>
  <c r="D63" i="64"/>
  <c r="E63" i="64" s="1"/>
  <c r="D62" i="64"/>
  <c r="E62" i="64" s="1"/>
  <c r="D61" i="64"/>
  <c r="E61" i="64" s="1"/>
  <c r="U58" i="64" l="1"/>
  <c r="V58" i="64" s="1"/>
  <c r="U57" i="64"/>
  <c r="V57" i="64" s="1"/>
  <c r="U56" i="64"/>
  <c r="V56" i="64" s="1"/>
  <c r="U55" i="64"/>
  <c r="V55" i="64" s="1"/>
  <c r="U54" i="64"/>
  <c r="V54" i="64" s="1"/>
  <c r="U53" i="64"/>
  <c r="V53" i="64" s="1"/>
  <c r="U52" i="64"/>
  <c r="V52" i="64" s="1"/>
  <c r="U51" i="64"/>
  <c r="V51" i="64" s="1"/>
  <c r="U50" i="64"/>
  <c r="V50" i="64" s="1"/>
  <c r="M57" i="64"/>
  <c r="N57" i="64" s="1"/>
  <c r="M56" i="64"/>
  <c r="N56" i="64" s="1"/>
  <c r="M55" i="64"/>
  <c r="N55" i="64" s="1"/>
  <c r="M54" i="64"/>
  <c r="N54" i="64" s="1"/>
  <c r="M53" i="64"/>
  <c r="N53" i="64" s="1"/>
  <c r="M52" i="64"/>
  <c r="M51" i="64"/>
  <c r="N51" i="64" s="1"/>
  <c r="M50" i="64"/>
  <c r="N50" i="64" s="1"/>
  <c r="D57" i="64"/>
  <c r="E57" i="64" s="1"/>
  <c r="D56" i="64"/>
  <c r="E56" i="64" s="1"/>
  <c r="D55" i="64"/>
  <c r="E55" i="64" s="1"/>
  <c r="D54" i="64"/>
  <c r="E54" i="64" s="1"/>
  <c r="D53" i="64"/>
  <c r="E53" i="64" s="1"/>
  <c r="D52" i="64"/>
  <c r="D51" i="64"/>
  <c r="E51" i="64" s="1"/>
  <c r="D50" i="64"/>
  <c r="E50" i="64" s="1"/>
  <c r="H74" i="59" l="1"/>
  <c r="H73" i="59"/>
  <c r="I73" i="59" s="1"/>
  <c r="U45" i="64" l="1"/>
  <c r="V45" i="64" s="1"/>
  <c r="U44" i="64"/>
  <c r="V44" i="64" s="1"/>
  <c r="U43" i="64"/>
  <c r="U42" i="64"/>
  <c r="V42" i="64" s="1"/>
  <c r="U41" i="64"/>
  <c r="U40" i="64"/>
  <c r="V40" i="64" s="1"/>
  <c r="U39" i="64"/>
  <c r="V39" i="64" s="1"/>
  <c r="U38" i="64"/>
  <c r="V38" i="64" s="1"/>
  <c r="U37" i="64"/>
  <c r="V37" i="64" s="1"/>
  <c r="U36" i="64"/>
  <c r="V36" i="64" s="1"/>
  <c r="H125" i="58" l="1"/>
  <c r="I125" i="58" s="1"/>
  <c r="M43" i="64" l="1"/>
  <c r="N43" i="64" s="1"/>
  <c r="M42" i="64"/>
  <c r="N42" i="64" s="1"/>
  <c r="M41" i="64"/>
  <c r="N41" i="64" s="1"/>
  <c r="M40" i="64"/>
  <c r="N40" i="64" s="1"/>
  <c r="M39" i="64"/>
  <c r="N39" i="64" s="1"/>
  <c r="M38" i="64"/>
  <c r="N38" i="64" s="1"/>
  <c r="M37" i="64"/>
  <c r="N37" i="64" s="1"/>
  <c r="M36" i="64"/>
  <c r="N36" i="64" s="1"/>
  <c r="D44" i="64"/>
  <c r="E44" i="64" s="1"/>
  <c r="D43" i="64"/>
  <c r="E43" i="64" s="1"/>
  <c r="D42" i="64"/>
  <c r="E42" i="64" s="1"/>
  <c r="D41" i="64"/>
  <c r="D40" i="64"/>
  <c r="D39" i="64"/>
  <c r="D38" i="64"/>
  <c r="E38" i="64" s="1"/>
  <c r="D37" i="64"/>
  <c r="E37" i="64" s="1"/>
  <c r="D36" i="64"/>
  <c r="E36" i="64" s="1"/>
  <c r="U33" i="64"/>
  <c r="V33" i="64" s="1"/>
  <c r="U32" i="64"/>
  <c r="V32" i="64" s="1"/>
  <c r="U31" i="64"/>
  <c r="V31" i="64" s="1"/>
  <c r="U30" i="64"/>
  <c r="V30" i="64" s="1"/>
  <c r="U29" i="64"/>
  <c r="V29" i="64" s="1"/>
  <c r="U28" i="64"/>
  <c r="U27" i="64"/>
  <c r="V27" i="64" s="1"/>
  <c r="U26" i="64"/>
  <c r="V26" i="64" s="1"/>
  <c r="U25" i="64"/>
  <c r="V25" i="64" s="1"/>
  <c r="M33" i="64"/>
  <c r="N33" i="64" s="1"/>
  <c r="M32" i="64"/>
  <c r="N32" i="64" s="1"/>
  <c r="M31" i="64"/>
  <c r="N31" i="64" s="1"/>
  <c r="M30" i="64"/>
  <c r="N30" i="64" s="1"/>
  <c r="M29" i="64"/>
  <c r="N29" i="64" s="1"/>
  <c r="M28" i="64"/>
  <c r="N28" i="64" s="1"/>
  <c r="M27" i="64"/>
  <c r="N27" i="64" s="1"/>
  <c r="M26" i="64"/>
  <c r="N26" i="64" s="1"/>
  <c r="M25" i="64"/>
  <c r="N25" i="64" s="1"/>
  <c r="D33" i="64"/>
  <c r="E33" i="64" s="1"/>
  <c r="D32" i="64"/>
  <c r="E32" i="64" s="1"/>
  <c r="E31" i="64"/>
  <c r="D30" i="64"/>
  <c r="E30" i="64" s="1"/>
  <c r="D29" i="64"/>
  <c r="E29" i="64" s="1"/>
  <c r="D28" i="64"/>
  <c r="E28" i="64" s="1"/>
  <c r="D27" i="64"/>
  <c r="E27" i="64" s="1"/>
  <c r="D26" i="64"/>
  <c r="E26" i="64" s="1"/>
  <c r="D25" i="64"/>
  <c r="E25" i="64" s="1"/>
  <c r="D76" i="52"/>
  <c r="U22" i="64"/>
  <c r="V22" i="64" s="1"/>
  <c r="U21" i="64"/>
  <c r="V21" i="64" s="1"/>
  <c r="U20" i="64"/>
  <c r="U19" i="64"/>
  <c r="U18" i="64"/>
  <c r="V18" i="64" s="1"/>
  <c r="U17" i="64"/>
  <c r="V17" i="64" s="1"/>
  <c r="U16" i="64"/>
  <c r="V16" i="64" s="1"/>
  <c r="U15" i="64"/>
  <c r="V15" i="64" s="1"/>
  <c r="U14" i="64"/>
  <c r="V14" i="64" s="1"/>
  <c r="E21" i="64"/>
  <c r="F21" i="64" s="1"/>
  <c r="E20" i="64"/>
  <c r="F20" i="64" s="1"/>
  <c r="E19" i="64"/>
  <c r="F19" i="64" s="1"/>
  <c r="E18" i="64"/>
  <c r="F18" i="64" s="1"/>
  <c r="E17" i="64"/>
  <c r="E16" i="64"/>
  <c r="F16" i="64" s="1"/>
  <c r="E15" i="64"/>
  <c r="F15" i="64" s="1"/>
  <c r="E14" i="64"/>
  <c r="F14" i="64" s="1"/>
  <c r="M22" i="64" l="1"/>
  <c r="N22" i="64" s="1"/>
  <c r="M21" i="64"/>
  <c r="N21" i="64" s="1"/>
  <c r="M20" i="64"/>
  <c r="N20" i="64" s="1"/>
  <c r="N19" i="64"/>
  <c r="M18" i="64"/>
  <c r="N18" i="64" s="1"/>
  <c r="M17" i="64"/>
  <c r="N17" i="64" s="1"/>
  <c r="M16" i="64"/>
  <c r="N16" i="64" s="1"/>
  <c r="M15" i="64"/>
  <c r="N15" i="64" s="1"/>
  <c r="M14" i="64"/>
  <c r="N14" i="64" s="1"/>
  <c r="T9" i="64" l="1"/>
  <c r="U9" i="64" s="1"/>
  <c r="T8" i="64"/>
  <c r="U8" i="64" s="1"/>
  <c r="T7" i="64"/>
  <c r="U7" i="64" s="1"/>
  <c r="T6" i="64"/>
  <c r="U6" i="64" s="1"/>
  <c r="T5" i="64"/>
  <c r="U5" i="64" s="1"/>
  <c r="T4" i="64"/>
  <c r="U4" i="64" s="1"/>
  <c r="T3" i="64"/>
  <c r="U3" i="64" s="1"/>
  <c r="T2" i="64"/>
  <c r="U2" i="64" s="1"/>
  <c r="L10" i="64" l="1"/>
  <c r="M10" i="64" s="1"/>
  <c r="L9" i="64"/>
  <c r="M9" i="64" s="1"/>
  <c r="L8" i="64"/>
  <c r="M8" i="64" s="1"/>
  <c r="L7" i="64"/>
  <c r="M7" i="64" s="1"/>
  <c r="L6" i="64"/>
  <c r="M6" i="64" s="1"/>
  <c r="L5" i="64"/>
  <c r="M5" i="64" s="1"/>
  <c r="M4" i="64"/>
  <c r="L3" i="64"/>
  <c r="M3" i="64" s="1"/>
  <c r="L2" i="64"/>
  <c r="M2" i="64" s="1"/>
  <c r="D10" i="64" l="1"/>
  <c r="E10" i="64" s="1"/>
  <c r="D9" i="64"/>
  <c r="E9" i="64" s="1"/>
  <c r="D8" i="64"/>
  <c r="E8" i="64" s="1"/>
  <c r="D7" i="64"/>
  <c r="E7" i="64" s="1"/>
  <c r="D6" i="64"/>
  <c r="E6" i="64" s="1"/>
  <c r="D5" i="64"/>
  <c r="D2" i="64"/>
  <c r="E2" i="64" s="1"/>
  <c r="H31" i="51" l="1"/>
  <c r="R129" i="59"/>
  <c r="R67" i="59"/>
  <c r="R99" i="58"/>
  <c r="R66" i="58"/>
  <c r="R106" i="52" l="1"/>
  <c r="R76" i="52"/>
  <c r="R142" i="52" s="1"/>
  <c r="H16" i="51" l="1"/>
  <c r="G16" i="51"/>
  <c r="F16" i="51"/>
  <c r="E16" i="51"/>
  <c r="D16" i="51"/>
  <c r="H15" i="51"/>
  <c r="G15" i="51"/>
  <c r="F15" i="51"/>
  <c r="E15" i="51"/>
  <c r="C15" i="51"/>
  <c r="F21" i="51"/>
  <c r="E21" i="51"/>
  <c r="D21" i="51"/>
  <c r="H20" i="51"/>
  <c r="G20" i="51"/>
  <c r="F20" i="51"/>
  <c r="E20" i="51"/>
  <c r="D20" i="51"/>
  <c r="H19" i="51"/>
  <c r="G19" i="51"/>
  <c r="F19" i="51"/>
  <c r="E19" i="51"/>
  <c r="H18" i="51"/>
  <c r="G18" i="51"/>
  <c r="F18" i="51"/>
  <c r="D18" i="51"/>
  <c r="C18" i="51"/>
  <c r="H17" i="51"/>
  <c r="G17" i="51"/>
  <c r="F17" i="51"/>
  <c r="E17" i="51"/>
  <c r="D17" i="51"/>
  <c r="H118" i="59" l="1"/>
  <c r="I118" i="59" s="1"/>
  <c r="D106" i="52" l="1"/>
  <c r="C16" i="51" s="1"/>
  <c r="D132" i="58"/>
  <c r="C21" i="51" s="1"/>
  <c r="D99" i="59"/>
  <c r="C25" i="51" s="1"/>
  <c r="D129" i="59" l="1"/>
  <c r="C26" i="51" s="1"/>
  <c r="M167" i="58"/>
  <c r="N18" i="51" s="1"/>
  <c r="N167" i="58"/>
  <c r="N19" i="51" s="1"/>
  <c r="O167" i="58"/>
  <c r="N20" i="51" s="1"/>
  <c r="P167" i="58"/>
  <c r="N21" i="51" s="1"/>
  <c r="Q167" i="58"/>
  <c r="L167" i="58"/>
  <c r="N17" i="51" s="1"/>
  <c r="H160" i="58"/>
  <c r="I160" i="58" s="1"/>
  <c r="H161" i="58"/>
  <c r="I161" i="58" s="1"/>
  <c r="D99" i="58"/>
  <c r="C20" i="51" s="1"/>
  <c r="C34" i="51" l="1"/>
  <c r="H34" i="58" l="1"/>
  <c r="I34" i="58" s="1"/>
  <c r="D8" i="59" l="1"/>
  <c r="D67" i="59" l="1"/>
  <c r="D8" i="58"/>
  <c r="C17" i="51" s="1"/>
  <c r="AD34" i="59" l="1"/>
  <c r="AD22" i="59"/>
  <c r="AD21" i="59"/>
  <c r="AD10" i="59"/>
  <c r="AD19" i="59"/>
  <c r="AD36" i="59"/>
  <c r="AD33" i="59"/>
  <c r="AD9" i="59"/>
  <c r="AD8" i="59"/>
  <c r="AD16" i="59"/>
  <c r="H16" i="59" s="1"/>
  <c r="I16" i="59" s="1"/>
  <c r="AD12" i="59"/>
  <c r="AD32" i="59"/>
  <c r="AD17" i="59"/>
  <c r="AD31" i="59"/>
  <c r="AD30" i="59"/>
  <c r="AD27" i="59"/>
  <c r="AD29" i="59"/>
  <c r="AD15" i="59"/>
  <c r="AD28" i="59"/>
  <c r="AD14" i="59"/>
  <c r="AD13" i="59"/>
  <c r="AD37" i="59"/>
  <c r="AD25" i="59"/>
  <c r="AD24" i="59"/>
  <c r="AD35" i="59"/>
  <c r="AD23" i="59"/>
  <c r="AD11" i="59"/>
  <c r="AD26" i="59"/>
  <c r="AD34" i="58"/>
  <c r="AD32" i="58"/>
  <c r="AD29" i="58"/>
  <c r="AD27" i="58"/>
  <c r="AD25" i="58"/>
  <c r="AD23" i="58"/>
  <c r="AD21" i="58"/>
  <c r="AD18" i="58"/>
  <c r="AD14" i="58"/>
  <c r="AD11" i="58"/>
  <c r="AD9" i="58"/>
  <c r="AD35" i="58"/>
  <c r="AD33" i="58"/>
  <c r="AD31" i="58"/>
  <c r="H31" i="58" s="1"/>
  <c r="I31" i="58" s="1"/>
  <c r="AD30" i="58"/>
  <c r="AD28" i="58"/>
  <c r="AD26" i="58"/>
  <c r="AD24" i="58"/>
  <c r="AD22" i="58"/>
  <c r="AD20" i="58"/>
  <c r="AD19" i="58"/>
  <c r="AD17" i="58"/>
  <c r="AD16" i="58"/>
  <c r="AD13" i="58"/>
  <c r="AD10" i="58"/>
  <c r="AD8" i="58"/>
  <c r="H18" i="59" l="1"/>
  <c r="I18" i="59" s="1"/>
  <c r="H20" i="59"/>
  <c r="I20" i="59" s="1"/>
  <c r="H17" i="59"/>
  <c r="I17" i="59" s="1"/>
  <c r="H8" i="59"/>
  <c r="I8" i="59" s="1"/>
  <c r="H31" i="59"/>
  <c r="I31" i="59" s="1"/>
  <c r="H29" i="59"/>
  <c r="I29" i="59" s="1"/>
  <c r="H30" i="59"/>
  <c r="I30" i="59" s="1"/>
  <c r="H12" i="58"/>
  <c r="I12" i="58" s="1"/>
  <c r="H11" i="58"/>
  <c r="I11" i="58" s="1"/>
  <c r="H15" i="58"/>
  <c r="H12" i="59"/>
  <c r="I12" i="59" s="1"/>
  <c r="H15" i="59"/>
  <c r="I15" i="59" s="1"/>
  <c r="H14" i="59"/>
  <c r="I14" i="59" s="1"/>
  <c r="H10" i="59"/>
  <c r="I10" i="59" s="1"/>
  <c r="H11" i="59"/>
  <c r="I11" i="59" s="1"/>
  <c r="H13" i="59"/>
  <c r="I13" i="59" s="1"/>
  <c r="H28" i="59"/>
  <c r="I28" i="59" s="1"/>
  <c r="H16" i="58"/>
  <c r="I16" i="58" s="1"/>
  <c r="H26" i="59"/>
  <c r="I26" i="59" s="1"/>
  <c r="H27" i="59"/>
  <c r="I27" i="59" s="1"/>
  <c r="H23" i="59"/>
  <c r="I23" i="59" s="1"/>
  <c r="H35" i="59"/>
  <c r="I35" i="59" s="1"/>
  <c r="H24" i="59"/>
  <c r="I24" i="59" s="1"/>
  <c r="H22" i="59"/>
  <c r="I22" i="59" s="1"/>
  <c r="H25" i="59"/>
  <c r="I25" i="59" s="1"/>
  <c r="H34" i="59"/>
  <c r="I34" i="59" s="1"/>
  <c r="H9" i="59"/>
  <c r="I9" i="59" s="1"/>
  <c r="H19" i="59"/>
  <c r="I19" i="59" s="1"/>
  <c r="H33" i="59"/>
  <c r="I33" i="59" s="1"/>
  <c r="H21" i="59"/>
  <c r="I21" i="59" s="1"/>
  <c r="H32" i="59"/>
  <c r="I32" i="59" s="1"/>
  <c r="H36" i="59"/>
  <c r="I36" i="59" s="1"/>
  <c r="H29" i="58"/>
  <c r="I29" i="58" s="1"/>
  <c r="H18" i="58"/>
  <c r="I18" i="58" s="1"/>
  <c r="H24" i="58"/>
  <c r="I24" i="58" s="1"/>
  <c r="H21" i="58"/>
  <c r="I21" i="58" s="1"/>
  <c r="H28" i="58"/>
  <c r="I28" i="58" s="1"/>
  <c r="H32" i="58"/>
  <c r="I32" i="58" s="1"/>
  <c r="H9" i="58"/>
  <c r="I9" i="58" s="1"/>
  <c r="H23" i="58"/>
  <c r="I23" i="58" s="1"/>
  <c r="H8" i="58"/>
  <c r="I8" i="58" s="1"/>
  <c r="H25" i="58"/>
  <c r="H14" i="58"/>
  <c r="I14" i="58" s="1"/>
  <c r="H30" i="58"/>
  <c r="I30" i="58" s="1"/>
  <c r="H20" i="58"/>
  <c r="I20" i="58" s="1"/>
  <c r="H33" i="58"/>
  <c r="I33" i="58" s="1"/>
  <c r="H19" i="58"/>
  <c r="I19" i="58" s="1"/>
  <c r="H10" i="58"/>
  <c r="I10" i="58" s="1"/>
  <c r="H13" i="58"/>
  <c r="I13" i="58" s="1"/>
  <c r="H17" i="58"/>
  <c r="I17" i="58" s="1"/>
  <c r="H22" i="58"/>
  <c r="H36" i="51"/>
  <c r="G36" i="51"/>
  <c r="F36" i="51"/>
  <c r="E36" i="51"/>
  <c r="D36" i="51"/>
  <c r="C36" i="51"/>
  <c r="H35" i="51"/>
  <c r="G35" i="51"/>
  <c r="F35" i="51"/>
  <c r="E35" i="51"/>
  <c r="D35" i="51"/>
  <c r="C35" i="51"/>
  <c r="H34" i="51"/>
  <c r="G34" i="51"/>
  <c r="F34" i="51"/>
  <c r="E34" i="51"/>
  <c r="H33" i="51"/>
  <c r="G33" i="51"/>
  <c r="F33" i="51"/>
  <c r="E33" i="51"/>
  <c r="D33" i="51"/>
  <c r="C33" i="51"/>
  <c r="H32" i="51"/>
  <c r="G32" i="51"/>
  <c r="F32" i="51"/>
  <c r="E32" i="51"/>
  <c r="C32" i="51"/>
  <c r="G31" i="51"/>
  <c r="F31" i="51"/>
  <c r="E31" i="51"/>
  <c r="D31" i="51"/>
  <c r="C31" i="51"/>
  <c r="H30" i="51"/>
  <c r="G30" i="51"/>
  <c r="F30" i="51"/>
  <c r="E30" i="51"/>
  <c r="D30" i="51"/>
  <c r="C30" i="51"/>
  <c r="H29" i="51"/>
  <c r="G29" i="51"/>
  <c r="F29" i="51"/>
  <c r="E29" i="51"/>
  <c r="C29" i="51"/>
  <c r="H28" i="51"/>
  <c r="G28" i="51"/>
  <c r="F28" i="51"/>
  <c r="E28" i="51"/>
  <c r="D28" i="51"/>
  <c r="C28" i="51"/>
  <c r="G24" i="51"/>
  <c r="F24" i="51"/>
  <c r="E24" i="51"/>
  <c r="C24" i="51"/>
  <c r="H23" i="51"/>
  <c r="G23" i="51"/>
  <c r="F23" i="51"/>
  <c r="E23" i="51"/>
  <c r="D23" i="51"/>
  <c r="C23" i="51"/>
  <c r="H22" i="51"/>
  <c r="G22" i="51"/>
  <c r="F22" i="51"/>
  <c r="E22" i="51"/>
  <c r="D22" i="51"/>
  <c r="A18" i="51"/>
  <c r="A20" i="51" l="1"/>
  <c r="A21" i="51"/>
  <c r="A19" i="51"/>
  <c r="N36" i="51"/>
  <c r="N35" i="51"/>
  <c r="N34" i="51"/>
  <c r="N33" i="51"/>
  <c r="N32" i="51"/>
  <c r="Q164" i="59"/>
  <c r="P164" i="59"/>
  <c r="N26" i="51" s="1"/>
  <c r="O164" i="59"/>
  <c r="N25" i="51" s="1"/>
  <c r="N164" i="59"/>
  <c r="N24" i="51" s="1"/>
  <c r="M164" i="59"/>
  <c r="N23" i="51" s="1"/>
  <c r="L164" i="59"/>
  <c r="N22" i="51" s="1"/>
  <c r="R99" i="59"/>
  <c r="R38" i="59"/>
  <c r="R8" i="59"/>
  <c r="R132" i="58"/>
  <c r="R36" i="58"/>
  <c r="R8" i="58"/>
  <c r="AD86" i="58" l="1"/>
  <c r="AD159" i="58"/>
  <c r="AD158" i="58"/>
  <c r="AD157" i="58"/>
  <c r="AD146" i="58"/>
  <c r="AD156" i="58"/>
  <c r="AD83" i="58"/>
  <c r="AD139" i="58"/>
  <c r="AD80" i="58"/>
  <c r="AD46" i="58"/>
  <c r="AD67" i="59"/>
  <c r="AD129" i="59"/>
  <c r="AD80" i="59"/>
  <c r="AD79" i="59"/>
  <c r="AD99" i="59"/>
  <c r="AD66" i="58"/>
  <c r="AD38" i="59"/>
  <c r="H49" i="59" s="1"/>
  <c r="I49" i="59" s="1"/>
  <c r="AD123" i="59"/>
  <c r="AD81" i="59"/>
  <c r="AD134" i="59"/>
  <c r="AD158" i="59"/>
  <c r="AD71" i="59"/>
  <c r="AD89" i="59"/>
  <c r="AD126" i="59"/>
  <c r="AD47" i="59"/>
  <c r="AD113" i="59"/>
  <c r="AD94" i="59"/>
  <c r="AD68" i="59"/>
  <c r="AD92" i="59"/>
  <c r="AD146" i="59"/>
  <c r="AD163" i="59"/>
  <c r="AD77" i="59"/>
  <c r="AD102" i="59"/>
  <c r="AD100" i="59"/>
  <c r="AD82" i="59"/>
  <c r="AD122" i="59"/>
  <c r="AD154" i="59"/>
  <c r="AD133" i="59"/>
  <c r="AD119" i="59"/>
  <c r="AD143" i="59"/>
  <c r="AD64" i="59"/>
  <c r="AD104" i="59"/>
  <c r="AD131" i="59"/>
  <c r="AD150" i="59"/>
  <c r="AD57" i="59"/>
  <c r="AD112" i="59"/>
  <c r="AD55" i="59"/>
  <c r="AD91" i="59"/>
  <c r="AD108" i="59"/>
  <c r="AD127" i="59"/>
  <c r="AD52" i="59"/>
  <c r="AD153" i="59"/>
  <c r="AD109" i="59"/>
  <c r="AD137" i="59"/>
  <c r="AD45" i="59"/>
  <c r="AD149" i="59"/>
  <c r="AD139" i="59"/>
  <c r="AD106" i="59"/>
  <c r="AD43" i="59"/>
  <c r="AD157" i="59"/>
  <c r="AD87" i="59"/>
  <c r="AD39" i="59"/>
  <c r="AD140" i="59"/>
  <c r="AD88" i="59"/>
  <c r="AD62" i="59"/>
  <c r="AD95" i="59"/>
  <c r="AD136" i="59"/>
  <c r="AD51" i="59"/>
  <c r="AD66" i="59"/>
  <c r="AD145" i="59"/>
  <c r="AD152" i="59"/>
  <c r="AD98" i="59"/>
  <c r="AD101" i="59"/>
  <c r="AD83" i="59"/>
  <c r="AD69" i="59"/>
  <c r="AD121" i="59"/>
  <c r="AD97" i="59"/>
  <c r="AD76" i="59"/>
  <c r="AD54" i="59"/>
  <c r="AD132" i="59"/>
  <c r="AD162" i="59"/>
  <c r="AD86" i="59"/>
  <c r="AD151" i="59"/>
  <c r="AD75" i="59"/>
  <c r="AD60" i="59"/>
  <c r="AD56" i="59"/>
  <c r="AD111" i="59"/>
  <c r="AD165" i="59"/>
  <c r="AD105" i="59"/>
  <c r="AD42" i="59"/>
  <c r="AD90" i="59"/>
  <c r="AD118" i="59"/>
  <c r="AD130" i="59"/>
  <c r="AD72" i="59"/>
  <c r="AD138" i="59"/>
  <c r="AD58" i="59"/>
  <c r="AD44" i="59"/>
  <c r="AD160" i="59"/>
  <c r="AD48" i="59"/>
  <c r="AD78" i="59"/>
  <c r="AD107" i="59"/>
  <c r="AD96" i="59"/>
  <c r="AD85" i="59"/>
  <c r="AD59" i="59"/>
  <c r="AD46" i="59"/>
  <c r="AD155" i="59"/>
  <c r="AD148" i="59"/>
  <c r="AD110" i="59"/>
  <c r="AD164" i="59"/>
  <c r="AD117" i="59"/>
  <c r="AD65" i="59"/>
  <c r="AD156" i="59"/>
  <c r="AD50" i="59"/>
  <c r="AD84" i="59"/>
  <c r="AD142" i="59"/>
  <c r="AD93" i="59"/>
  <c r="AD147" i="59"/>
  <c r="AD63" i="59"/>
  <c r="AD135" i="59"/>
  <c r="AD159" i="59"/>
  <c r="AD120" i="59"/>
  <c r="AD53" i="59"/>
  <c r="AD144" i="59"/>
  <c r="AD125" i="59"/>
  <c r="AD70" i="59"/>
  <c r="AD99" i="58"/>
  <c r="AD132" i="58"/>
  <c r="AD36" i="58"/>
  <c r="H38" i="58" s="1"/>
  <c r="AD154" i="58"/>
  <c r="AD136" i="58"/>
  <c r="AD117" i="58"/>
  <c r="AD100" i="58"/>
  <c r="AD84" i="58"/>
  <c r="AD65" i="58"/>
  <c r="AD49" i="58"/>
  <c r="AD161" i="58"/>
  <c r="AD147" i="58"/>
  <c r="AD129" i="58"/>
  <c r="AD111" i="58"/>
  <c r="AD93" i="58"/>
  <c r="AD75" i="58"/>
  <c r="AD56" i="58"/>
  <c r="AD40" i="58"/>
  <c r="AD141" i="58"/>
  <c r="AD88" i="58"/>
  <c r="AD120" i="58"/>
  <c r="AD48" i="58"/>
  <c r="AD144" i="58"/>
  <c r="AD39" i="58"/>
  <c r="AD135" i="58"/>
  <c r="AD62" i="58"/>
  <c r="AD69" i="58"/>
  <c r="AD166" i="58"/>
  <c r="AD79" i="58"/>
  <c r="AD102" i="58"/>
  <c r="AD51" i="58"/>
  <c r="AD131" i="58"/>
  <c r="AD58" i="58"/>
  <c r="AD167" i="58"/>
  <c r="AD152" i="58"/>
  <c r="AD134" i="58"/>
  <c r="AD115" i="58"/>
  <c r="AD98" i="58"/>
  <c r="AD63" i="58"/>
  <c r="AD47" i="58"/>
  <c r="AD145" i="58"/>
  <c r="AD127" i="58"/>
  <c r="AD109" i="58"/>
  <c r="AD92" i="58"/>
  <c r="AD54" i="58"/>
  <c r="AD37" i="58"/>
  <c r="AD122" i="58"/>
  <c r="AD68" i="58"/>
  <c r="AD160" i="58"/>
  <c r="AD74" i="58"/>
  <c r="AD123" i="58"/>
  <c r="AD55" i="58"/>
  <c r="AD168" i="58"/>
  <c r="AD82" i="58"/>
  <c r="AD104" i="58"/>
  <c r="AD89" i="58"/>
  <c r="AD151" i="58"/>
  <c r="AD97" i="58"/>
  <c r="AD119" i="58"/>
  <c r="AD149" i="58"/>
  <c r="AD77" i="58"/>
  <c r="AD165" i="58"/>
  <c r="AD150" i="58"/>
  <c r="AD130" i="58"/>
  <c r="AD96" i="58"/>
  <c r="AD78" i="58"/>
  <c r="AD61" i="58"/>
  <c r="AD45" i="58"/>
  <c r="AD143" i="58"/>
  <c r="AD124" i="58"/>
  <c r="AD107" i="58"/>
  <c r="AD90" i="58"/>
  <c r="AD70" i="58"/>
  <c r="AD52" i="58"/>
  <c r="AD108" i="58"/>
  <c r="AD41" i="58"/>
  <c r="AD137" i="58"/>
  <c r="AD64" i="58"/>
  <c r="AD106" i="58"/>
  <c r="AD91" i="58"/>
  <c r="AD118" i="58"/>
  <c r="AD121" i="58"/>
  <c r="AD116" i="58"/>
  <c r="AD44" i="58"/>
  <c r="AD67" i="58"/>
  <c r="AD163" i="58"/>
  <c r="AD95" i="58"/>
  <c r="AD162" i="58"/>
  <c r="AD148" i="58"/>
  <c r="AD128" i="58"/>
  <c r="AD110" i="58"/>
  <c r="AD94" i="58"/>
  <c r="AD76" i="58"/>
  <c r="AD59" i="58"/>
  <c r="AD43" i="58"/>
  <c r="AD105" i="58"/>
  <c r="AD50" i="58"/>
  <c r="AD126" i="58"/>
  <c r="AD57" i="58"/>
  <c r="AD155" i="58"/>
  <c r="AD85" i="58"/>
  <c r="AD71" i="58"/>
  <c r="AD153" i="58"/>
  <c r="AD101" i="58"/>
  <c r="AD142" i="58"/>
  <c r="AD53" i="58"/>
  <c r="AD133" i="58"/>
  <c r="AD60" i="58"/>
  <c r="AD140" i="58"/>
  <c r="AD87" i="58"/>
  <c r="AD114" i="58"/>
  <c r="AD42" i="58"/>
  <c r="N30" i="51"/>
  <c r="N31" i="51"/>
  <c r="N28" i="51"/>
  <c r="N29" i="51"/>
  <c r="R164" i="59"/>
  <c r="R167" i="58"/>
  <c r="H90" i="59" l="1"/>
  <c r="H100" i="59"/>
  <c r="H85" i="59"/>
  <c r="I85" i="59" s="1"/>
  <c r="H99" i="59"/>
  <c r="I99" i="59" s="1"/>
  <c r="H124" i="59"/>
  <c r="I124" i="59" s="1"/>
  <c r="H116" i="59"/>
  <c r="I116" i="59" s="1"/>
  <c r="H114" i="59"/>
  <c r="H59" i="59"/>
  <c r="I59" i="59" s="1"/>
  <c r="H115" i="59"/>
  <c r="H131" i="59"/>
  <c r="I131" i="59" s="1"/>
  <c r="H61" i="59"/>
  <c r="I61" i="59" s="1"/>
  <c r="H103" i="59"/>
  <c r="I103" i="59" s="1"/>
  <c r="H138" i="58"/>
  <c r="I138" i="58" s="1"/>
  <c r="H113" i="58"/>
  <c r="I113" i="58" s="1"/>
  <c r="H112" i="58"/>
  <c r="I112" i="58" s="1"/>
  <c r="H72" i="58"/>
  <c r="I72" i="58" s="1"/>
  <c r="H73" i="58"/>
  <c r="I73" i="58" s="1"/>
  <c r="H81" i="58"/>
  <c r="I81" i="58" s="1"/>
  <c r="H68" i="58"/>
  <c r="I68" i="58" s="1"/>
  <c r="H122" i="59"/>
  <c r="I122" i="59" s="1"/>
  <c r="H50" i="59"/>
  <c r="I50" i="59" s="1"/>
  <c r="H53" i="59"/>
  <c r="H65" i="59"/>
  <c r="I65" i="59" s="1"/>
  <c r="H86" i="58"/>
  <c r="H52" i="59"/>
  <c r="I52" i="59" s="1"/>
  <c r="H159" i="58"/>
  <c r="H158" i="58"/>
  <c r="I158" i="58" s="1"/>
  <c r="H157" i="58"/>
  <c r="I157" i="58" s="1"/>
  <c r="H156" i="58"/>
  <c r="I156" i="58" s="1"/>
  <c r="H146" i="58"/>
  <c r="I146" i="58" s="1"/>
  <c r="H139" i="58"/>
  <c r="H83" i="58"/>
  <c r="I83" i="58" s="1"/>
  <c r="H46" i="58"/>
  <c r="I46" i="58" s="1"/>
  <c r="H54" i="59"/>
  <c r="I54" i="59" s="1"/>
  <c r="H63" i="59"/>
  <c r="I63" i="59" s="1"/>
  <c r="H58" i="59"/>
  <c r="I58" i="59" s="1"/>
  <c r="H56" i="59"/>
  <c r="I56" i="59" s="1"/>
  <c r="H60" i="59"/>
  <c r="I60" i="59" s="1"/>
  <c r="H48" i="59"/>
  <c r="I48" i="59" s="1"/>
  <c r="H51" i="59"/>
  <c r="I51" i="59" s="1"/>
  <c r="H64" i="59"/>
  <c r="I64" i="59" s="1"/>
  <c r="H55" i="59"/>
  <c r="I55" i="59" s="1"/>
  <c r="H62" i="59"/>
  <c r="I62" i="59" s="1"/>
  <c r="H79" i="59"/>
  <c r="I79" i="59" s="1"/>
  <c r="H80" i="59"/>
  <c r="I80" i="59" s="1"/>
  <c r="H67" i="59"/>
  <c r="I67" i="59" s="1"/>
  <c r="H104" i="59"/>
  <c r="I104" i="59" s="1"/>
  <c r="H80" i="58"/>
  <c r="I80" i="58" s="1"/>
  <c r="H143" i="58"/>
  <c r="I143" i="58" s="1"/>
  <c r="H144" i="58"/>
  <c r="I144" i="58" s="1"/>
  <c r="H82" i="58"/>
  <c r="I82" i="58" s="1"/>
  <c r="H142" i="58"/>
  <c r="H84" i="58"/>
  <c r="H40" i="58"/>
  <c r="I40" i="58" s="1"/>
  <c r="H155" i="59"/>
  <c r="I155" i="59" s="1"/>
  <c r="H147" i="59"/>
  <c r="I147" i="59" s="1"/>
  <c r="H57" i="59"/>
  <c r="I57" i="59" s="1"/>
  <c r="H148" i="59"/>
  <c r="I148" i="59" s="1"/>
  <c r="H83" i="59"/>
  <c r="I83" i="59" s="1"/>
  <c r="H109" i="59"/>
  <c r="I109" i="59" s="1"/>
  <c r="H77" i="59"/>
  <c r="I77" i="59" s="1"/>
  <c r="H158" i="59"/>
  <c r="I158" i="59" s="1"/>
  <c r="H93" i="59"/>
  <c r="H138" i="59"/>
  <c r="I138" i="59" s="1"/>
  <c r="H75" i="59"/>
  <c r="I75" i="59" s="1"/>
  <c r="H101" i="59"/>
  <c r="I101" i="59" s="1"/>
  <c r="H153" i="59"/>
  <c r="I153" i="59" s="1"/>
  <c r="H143" i="59"/>
  <c r="I143" i="59" s="1"/>
  <c r="H146" i="59"/>
  <c r="I146" i="59" s="1"/>
  <c r="H81" i="59"/>
  <c r="I81" i="59" s="1"/>
  <c r="H72" i="59"/>
  <c r="H87" i="59"/>
  <c r="I87" i="59" s="1"/>
  <c r="H92" i="59"/>
  <c r="H70" i="59"/>
  <c r="I70" i="59" s="1"/>
  <c r="H84" i="59"/>
  <c r="I84" i="59" s="1"/>
  <c r="H130" i="59"/>
  <c r="I130" i="59" s="1"/>
  <c r="H86" i="59"/>
  <c r="I86" i="59" s="1"/>
  <c r="H152" i="59"/>
  <c r="I152" i="59" s="1"/>
  <c r="H157" i="59"/>
  <c r="I157" i="59" s="1"/>
  <c r="H127" i="59"/>
  <c r="I127" i="59" s="1"/>
  <c r="H133" i="59"/>
  <c r="I133" i="59" s="1"/>
  <c r="H68" i="59"/>
  <c r="I68" i="59" s="1"/>
  <c r="H125" i="59"/>
  <c r="I125" i="59" s="1"/>
  <c r="H96" i="59"/>
  <c r="I96" i="59" s="1"/>
  <c r="H145" i="59"/>
  <c r="I145" i="59" s="1"/>
  <c r="H108" i="59"/>
  <c r="H123" i="59"/>
  <c r="I123" i="59" s="1"/>
  <c r="H134" i="59"/>
  <c r="I134" i="59" s="1"/>
  <c r="H144" i="59"/>
  <c r="I144" i="59" s="1"/>
  <c r="I90" i="59"/>
  <c r="H132" i="59"/>
  <c r="I132" i="59" s="1"/>
  <c r="H91" i="59"/>
  <c r="I91" i="59" s="1"/>
  <c r="H154" i="59"/>
  <c r="H94" i="59"/>
  <c r="I94" i="59" s="1"/>
  <c r="H156" i="59"/>
  <c r="I156" i="59" s="1"/>
  <c r="H107" i="59"/>
  <c r="I107" i="59" s="1"/>
  <c r="H106" i="59"/>
  <c r="I106" i="59" s="1"/>
  <c r="H113" i="59"/>
  <c r="H78" i="59"/>
  <c r="I78" i="59" s="1"/>
  <c r="H105" i="59"/>
  <c r="I105" i="59" s="1"/>
  <c r="H76" i="59"/>
  <c r="I76" i="59" s="1"/>
  <c r="H136" i="59"/>
  <c r="H139" i="59"/>
  <c r="I139" i="59" s="1"/>
  <c r="H112" i="59"/>
  <c r="I112" i="59" s="1"/>
  <c r="H82" i="59"/>
  <c r="I82" i="59" s="1"/>
  <c r="H47" i="59"/>
  <c r="I47" i="59" s="1"/>
  <c r="H159" i="59"/>
  <c r="I159" i="59" s="1"/>
  <c r="H117" i="59"/>
  <c r="I117" i="59" s="1"/>
  <c r="H95" i="59"/>
  <c r="I95" i="59" s="1"/>
  <c r="H149" i="59"/>
  <c r="I149" i="59" s="1"/>
  <c r="I100" i="59"/>
  <c r="H126" i="59"/>
  <c r="I126" i="59" s="1"/>
  <c r="H135" i="59"/>
  <c r="I135" i="59" s="1"/>
  <c r="H121" i="59"/>
  <c r="I121" i="59" s="1"/>
  <c r="H102" i="59"/>
  <c r="I102" i="59" s="1"/>
  <c r="H89" i="59"/>
  <c r="I89" i="59" s="1"/>
  <c r="H110" i="59"/>
  <c r="I110" i="59" s="1"/>
  <c r="H69" i="59"/>
  <c r="I69" i="59" s="1"/>
  <c r="H88" i="59"/>
  <c r="H137" i="59"/>
  <c r="H71" i="59"/>
  <c r="H76" i="58"/>
  <c r="H111" i="58"/>
  <c r="I111" i="58" s="1"/>
  <c r="H101" i="58"/>
  <c r="I101" i="58" s="1"/>
  <c r="H50" i="58"/>
  <c r="I50" i="58" s="1"/>
  <c r="H129" i="58"/>
  <c r="I129" i="58" s="1"/>
  <c r="H58" i="58"/>
  <c r="I58" i="58" s="1"/>
  <c r="H59" i="58"/>
  <c r="I59" i="58" s="1"/>
  <c r="H67" i="58"/>
  <c r="I67" i="58" s="1"/>
  <c r="H102" i="58"/>
  <c r="I102" i="58" s="1"/>
  <c r="H88" i="58"/>
  <c r="I88" i="58" s="1"/>
  <c r="H128" i="58"/>
  <c r="I128" i="58" s="1"/>
  <c r="H43" i="58"/>
  <c r="I43" i="58" s="1"/>
  <c r="H95" i="58"/>
  <c r="I95" i="58" s="1"/>
  <c r="H54" i="58"/>
  <c r="I54" i="58" s="1"/>
  <c r="H63" i="58"/>
  <c r="I63" i="58" s="1"/>
  <c r="H116" i="58"/>
  <c r="I116" i="58" s="1"/>
  <c r="H99" i="58"/>
  <c r="I99" i="58" s="1"/>
  <c r="H85" i="58"/>
  <c r="H104" i="58"/>
  <c r="I104" i="58" s="1"/>
  <c r="H92" i="58"/>
  <c r="I92" i="58" s="1"/>
  <c r="H87" i="58"/>
  <c r="I87" i="58" s="1"/>
  <c r="H124" i="58"/>
  <c r="I124" i="58" s="1"/>
  <c r="H47" i="58"/>
  <c r="I47" i="58" s="1"/>
  <c r="H118" i="58"/>
  <c r="I118" i="58" s="1"/>
  <c r="H137" i="58"/>
  <c r="I137" i="58" s="1"/>
  <c r="H94" i="58"/>
  <c r="I94" i="58" s="1"/>
  <c r="H148" i="58"/>
  <c r="I148" i="58" s="1"/>
  <c r="H133" i="58"/>
  <c r="I133" i="58" s="1"/>
  <c r="H152" i="58"/>
  <c r="I152" i="58" s="1"/>
  <c r="H45" i="58"/>
  <c r="I45" i="58" s="1"/>
  <c r="H141" i="58"/>
  <c r="H79" i="58"/>
  <c r="I79" i="58" s="1"/>
  <c r="H108" i="58"/>
  <c r="H147" i="58"/>
  <c r="H64" i="58"/>
  <c r="I64" i="58" s="1"/>
  <c r="H136" i="58"/>
  <c r="I136" i="58" s="1"/>
  <c r="H77" i="58"/>
  <c r="I77" i="58" s="1"/>
  <c r="H48" i="58"/>
  <c r="I48" i="58" s="1"/>
  <c r="H134" i="58"/>
  <c r="I134" i="58" s="1"/>
  <c r="H110" i="58"/>
  <c r="I110" i="58" s="1"/>
  <c r="H97" i="58"/>
  <c r="H132" i="58"/>
  <c r="I132" i="58" s="1"/>
  <c r="H57" i="58"/>
  <c r="I57" i="58" s="1"/>
  <c r="H37" i="58"/>
  <c r="H126" i="58"/>
  <c r="H49" i="58"/>
  <c r="I49" i="58" s="1"/>
  <c r="H78" i="58"/>
  <c r="I78" i="58" s="1"/>
  <c r="H150" i="58"/>
  <c r="I150" i="58" s="1"/>
  <c r="H127" i="58"/>
  <c r="I127" i="58" s="1"/>
  <c r="H41" i="58"/>
  <c r="I41" i="58" s="1"/>
  <c r="H119" i="58"/>
  <c r="I119" i="58" s="1"/>
  <c r="H130" i="58"/>
  <c r="I130" i="58" s="1"/>
  <c r="H153" i="58"/>
  <c r="I153" i="58" s="1"/>
  <c r="H71" i="58"/>
  <c r="I71" i="58" s="1"/>
  <c r="H52" i="58"/>
  <c r="I52" i="58" s="1"/>
  <c r="H145" i="58"/>
  <c r="I145" i="58" s="1"/>
  <c r="H151" i="58"/>
  <c r="I151" i="58" s="1"/>
  <c r="H69" i="58"/>
  <c r="I69" i="58" s="1"/>
  <c r="H70" i="58"/>
  <c r="I70" i="58" s="1"/>
  <c r="H122" i="58"/>
  <c r="I122" i="58" s="1"/>
  <c r="H39" i="58"/>
  <c r="H91" i="58"/>
  <c r="I91" i="58" s="1"/>
  <c r="H75" i="58"/>
  <c r="I75" i="58" s="1"/>
  <c r="H62" i="58"/>
  <c r="I62" i="58" s="1"/>
  <c r="H74" i="58"/>
  <c r="H149" i="58"/>
  <c r="I149" i="58" s="1"/>
  <c r="H117" i="58"/>
  <c r="I117" i="58" s="1"/>
  <c r="H107" i="58"/>
  <c r="H123" i="58"/>
  <c r="I123" i="58" s="1"/>
  <c r="H93" i="58"/>
  <c r="I93" i="58" s="1"/>
  <c r="H135" i="58"/>
  <c r="I135" i="58" s="1"/>
  <c r="H96" i="58"/>
  <c r="I96" i="58" s="1"/>
  <c r="H106" i="58"/>
  <c r="H61" i="58"/>
  <c r="I61" i="58" s="1"/>
  <c r="H53" i="58"/>
  <c r="I53" i="58" s="1"/>
  <c r="H44" i="58"/>
  <c r="I44" i="58" s="1"/>
  <c r="H100" i="58"/>
  <c r="I100" i="58" s="1"/>
  <c r="H42" i="58"/>
  <c r="I42" i="58" s="1"/>
  <c r="H105" i="58"/>
  <c r="I105" i="58" s="1"/>
  <c r="H140" i="58"/>
  <c r="H60" i="58"/>
  <c r="H66" i="58"/>
  <c r="I66" i="58" s="1"/>
  <c r="N16" i="51"/>
  <c r="N15" i="51"/>
  <c r="N14" i="51"/>
  <c r="N13" i="51"/>
  <c r="N12" i="51"/>
  <c r="AD110" i="52"/>
  <c r="A32" i="51"/>
  <c r="A34" i="51" s="1"/>
  <c r="A29" i="51"/>
  <c r="A24" i="51"/>
  <c r="AD76" i="52" l="1"/>
  <c r="AD106" i="52"/>
  <c r="AD144" i="52"/>
  <c r="AD143" i="52"/>
  <c r="AD136" i="52"/>
  <c r="AD123" i="52"/>
  <c r="AD98" i="52"/>
  <c r="AD86" i="52"/>
  <c r="AD112" i="52"/>
  <c r="AD135" i="52"/>
  <c r="AD122" i="52"/>
  <c r="AD109" i="52"/>
  <c r="AD97" i="52"/>
  <c r="AD99" i="52"/>
  <c r="AD134" i="52"/>
  <c r="AD121" i="52"/>
  <c r="AD108" i="52"/>
  <c r="AD96" i="52"/>
  <c r="AD87" i="52"/>
  <c r="AD133" i="52"/>
  <c r="AD107" i="52"/>
  <c r="AD95" i="52"/>
  <c r="AD77" i="52"/>
  <c r="AD132" i="52"/>
  <c r="AD94" i="52"/>
  <c r="AD83" i="52"/>
  <c r="AD100" i="52"/>
  <c r="AD131" i="52"/>
  <c r="AD105" i="52"/>
  <c r="AD93" i="52"/>
  <c r="AD82" i="52"/>
  <c r="AD138" i="52"/>
  <c r="AD129" i="52"/>
  <c r="AD116" i="52"/>
  <c r="AD104" i="52"/>
  <c r="AD92" i="52"/>
  <c r="AD81" i="52"/>
  <c r="AD88" i="52"/>
  <c r="AD142" i="52"/>
  <c r="AD128" i="52"/>
  <c r="AD115" i="52"/>
  <c r="AD103" i="52"/>
  <c r="AD91" i="52"/>
  <c r="AD80" i="52"/>
  <c r="AD125" i="52"/>
  <c r="AD137" i="52"/>
  <c r="AD141" i="52"/>
  <c r="AD127" i="52"/>
  <c r="AD114" i="52"/>
  <c r="AD102" i="52"/>
  <c r="AD90" i="52"/>
  <c r="AD79" i="52"/>
  <c r="AD111" i="52"/>
  <c r="AD140" i="52"/>
  <c r="AD126" i="52"/>
  <c r="AD113" i="52"/>
  <c r="AD101" i="52"/>
  <c r="AD89" i="52"/>
  <c r="AD124" i="52"/>
  <c r="A30" i="51"/>
  <c r="A25" i="51"/>
  <c r="A31" i="51"/>
  <c r="C22" i="51"/>
  <c r="A35" i="51"/>
  <c r="A36" i="51"/>
  <c r="A33" i="51"/>
  <c r="A26" i="51"/>
  <c r="A28" i="51"/>
  <c r="A23" i="51"/>
  <c r="H130" i="52" l="1"/>
  <c r="I130" i="52" s="1"/>
  <c r="H117" i="52"/>
  <c r="I117" i="52" s="1"/>
  <c r="H118" i="52"/>
  <c r="I118" i="52" s="1"/>
  <c r="H119" i="52"/>
  <c r="H120" i="52"/>
  <c r="H78" i="52"/>
  <c r="I78" i="52" s="1"/>
  <c r="H85" i="52"/>
  <c r="I85" i="52" s="1"/>
  <c r="H84" i="52"/>
  <c r="I84" i="52" s="1"/>
  <c r="H110" i="52"/>
  <c r="I110" i="52" s="1"/>
  <c r="H83" i="52"/>
  <c r="I83" i="52" s="1"/>
  <c r="H88" i="52"/>
  <c r="I88" i="52" s="1"/>
  <c r="H97" i="52"/>
  <c r="I97" i="52" s="1"/>
  <c r="H95" i="52"/>
  <c r="H82" i="52"/>
  <c r="I82" i="52" s="1"/>
  <c r="H94" i="52"/>
  <c r="I94" i="52" s="1"/>
  <c r="H107" i="52"/>
  <c r="I107" i="52" s="1"/>
  <c r="H108" i="52"/>
  <c r="I108" i="52" s="1"/>
  <c r="H122" i="52"/>
  <c r="I122" i="52" s="1"/>
  <c r="H90" i="52"/>
  <c r="I90" i="52" s="1"/>
  <c r="H93" i="52"/>
  <c r="I93" i="52" s="1"/>
  <c r="H121" i="52"/>
  <c r="I121" i="52" s="1"/>
  <c r="H135" i="52"/>
  <c r="I135" i="52" s="1"/>
  <c r="H123" i="52"/>
  <c r="I123" i="52" s="1"/>
  <c r="H96" i="52"/>
  <c r="H80" i="52"/>
  <c r="I80" i="52" s="1"/>
  <c r="H91" i="52"/>
  <c r="I91" i="52" s="1"/>
  <c r="H81" i="52"/>
  <c r="I81" i="52" s="1"/>
  <c r="H132" i="52"/>
  <c r="I132" i="52" s="1"/>
  <c r="H133" i="52"/>
  <c r="I133" i="52" s="1"/>
  <c r="H134" i="52"/>
  <c r="I134" i="52" s="1"/>
  <c r="H136" i="52"/>
  <c r="I136" i="52" s="1"/>
  <c r="H79" i="52"/>
  <c r="I79" i="52" s="1"/>
  <c r="H113" i="52"/>
  <c r="I113" i="52" s="1"/>
  <c r="H103" i="52"/>
  <c r="I103" i="52" s="1"/>
  <c r="H92" i="52"/>
  <c r="I92" i="52" s="1"/>
  <c r="H87" i="52"/>
  <c r="I87" i="52" s="1"/>
  <c r="H99" i="52"/>
  <c r="I99" i="52" s="1"/>
  <c r="H124" i="52"/>
  <c r="I124" i="52" s="1"/>
  <c r="H115" i="52"/>
  <c r="I115" i="52" s="1"/>
  <c r="H104" i="52"/>
  <c r="I104" i="52" s="1"/>
  <c r="H131" i="52"/>
  <c r="I131" i="52" s="1"/>
  <c r="H77" i="52"/>
  <c r="I77" i="52" s="1"/>
  <c r="H112" i="52"/>
  <c r="I112" i="52" s="1"/>
  <c r="H86" i="52"/>
  <c r="I86" i="52" s="1"/>
  <c r="H98" i="52"/>
  <c r="I98" i="52" s="1"/>
  <c r="H114" i="52"/>
  <c r="I114" i="52" s="1"/>
  <c r="H111" i="52"/>
  <c r="I111" i="52" s="1"/>
  <c r="H137" i="52"/>
  <c r="I137" i="52" s="1"/>
  <c r="H116" i="52"/>
  <c r="I116" i="52" s="1"/>
  <c r="H100" i="52"/>
  <c r="I100" i="52" s="1"/>
  <c r="H106" i="52"/>
  <c r="I106" i="52" s="1"/>
  <c r="H101" i="52"/>
  <c r="I101" i="52" s="1"/>
  <c r="H126" i="52"/>
  <c r="I126" i="52" s="1"/>
  <c r="H129" i="52"/>
  <c r="I129" i="52" s="1"/>
  <c r="H76" i="52"/>
  <c r="I76" i="52" s="1"/>
  <c r="H109" i="52"/>
  <c r="I109" i="52" s="1"/>
  <c r="H102" i="52"/>
  <c r="I102" i="52" s="1"/>
  <c r="H125" i="52"/>
  <c r="I125" i="52" s="1"/>
  <c r="H26" i="58" l="1"/>
  <c r="I26" i="58" s="1"/>
  <c r="H27" i="58" l="1"/>
  <c r="I27" i="58" s="1"/>
  <c r="H119" i="59" l="1"/>
  <c r="I119" i="59" s="1"/>
  <c r="H151" i="59"/>
  <c r="I151" i="59" s="1"/>
  <c r="H150" i="59"/>
  <c r="I150" i="59" s="1"/>
  <c r="H120" i="59"/>
  <c r="I120" i="59" s="1"/>
  <c r="H55" i="58"/>
  <c r="I55" i="58" s="1"/>
  <c r="H154" i="58"/>
  <c r="I154" i="58" s="1"/>
  <c r="H89" i="58"/>
  <c r="I89" i="58" s="1"/>
  <c r="H56" i="58"/>
  <c r="I56" i="58" s="1"/>
  <c r="H90" i="58"/>
  <c r="I90" i="58" s="1"/>
  <c r="H121" i="58"/>
  <c r="I121" i="58" s="1"/>
  <c r="H120" i="58"/>
  <c r="I120" i="58" s="1"/>
  <c r="H155" i="58"/>
  <c r="I155" i="58" s="1"/>
  <c r="I95" i="52" l="1"/>
  <c r="H127" i="52" l="1"/>
  <c r="I127" i="52" s="1"/>
  <c r="H128" i="52"/>
  <c r="I128" i="52" s="1"/>
</calcChain>
</file>

<file path=xl/sharedStrings.xml><?xml version="1.0" encoding="utf-8"?>
<sst xmlns="http://schemas.openxmlformats.org/spreadsheetml/2006/main" count="1237" uniqueCount="776">
  <si>
    <t>豆干丁</t>
    <phoneticPr fontId="7" type="noConversion"/>
  </si>
  <si>
    <t>高麗菜</t>
  </si>
  <si>
    <t>洋蔥</t>
  </si>
  <si>
    <t>薑絲</t>
  </si>
  <si>
    <t>小黃瓜</t>
  </si>
  <si>
    <t>馬鈴薯</t>
  </si>
  <si>
    <t>紅蘿蔔</t>
  </si>
  <si>
    <t>生香菇</t>
  </si>
  <si>
    <t>1/4豆干</t>
  </si>
  <si>
    <t>青蔥</t>
  </si>
  <si>
    <t>木耳</t>
  </si>
  <si>
    <t>冬粉</t>
  </si>
  <si>
    <t>金針菇</t>
  </si>
  <si>
    <t>豬絞肉</t>
    <phoneticPr fontId="7" type="noConversion"/>
  </si>
  <si>
    <t>素-雞蛋</t>
    <phoneticPr fontId="7" type="noConversion"/>
  </si>
  <si>
    <t>份</t>
  </si>
  <si>
    <t>一</t>
  </si>
  <si>
    <t>二</t>
  </si>
  <si>
    <t>三</t>
  </si>
  <si>
    <t>四</t>
  </si>
  <si>
    <t>五</t>
  </si>
  <si>
    <t>紅蘿蔔</t>
    <phoneticPr fontId="7" type="noConversion"/>
  </si>
  <si>
    <t>玉米粒</t>
  </si>
  <si>
    <t>蒜泥</t>
  </si>
  <si>
    <t>骨腿丁</t>
  </si>
  <si>
    <t>五香粉</t>
  </si>
  <si>
    <t>素-素排骨酥</t>
  </si>
  <si>
    <t>蔬菜類</t>
  </si>
  <si>
    <t>水果類</t>
  </si>
  <si>
    <t>星期</t>
  </si>
  <si>
    <t>雞腿</t>
    <phoneticPr fontId="7" type="noConversion"/>
  </si>
  <si>
    <t>湯</t>
  </si>
  <si>
    <t>豆魚蛋肉類</t>
  </si>
  <si>
    <t>份</t>
    <phoneticPr fontId="9" type="noConversion"/>
  </si>
  <si>
    <t>油蔥酥</t>
  </si>
  <si>
    <t>水果/乳品</t>
    <phoneticPr fontId="9" type="noConversion"/>
  </si>
  <si>
    <t>全穀雜糧類(份)</t>
    <phoneticPr fontId="9" type="noConversion"/>
  </si>
  <si>
    <t>豆魚蛋肉類(份)</t>
    <phoneticPr fontId="9" type="noConversion"/>
  </si>
  <si>
    <t>蔬菜類(份)</t>
    <phoneticPr fontId="9" type="noConversion"/>
  </si>
  <si>
    <t>水果類(份)</t>
    <phoneticPr fontId="9" type="noConversion"/>
  </si>
  <si>
    <t>奶類(份)</t>
    <phoneticPr fontId="9" type="noConversion"/>
  </si>
  <si>
    <t>油脂類(份)</t>
    <phoneticPr fontId="9" type="noConversion"/>
  </si>
  <si>
    <t>份數</t>
    <phoneticPr fontId="9" type="noConversion"/>
  </si>
  <si>
    <t>一週平均供應份數</t>
    <phoneticPr fontId="9" type="noConversion"/>
  </si>
  <si>
    <t>全穀雜糧類</t>
  </si>
  <si>
    <t>蔬菜類</t>
    <phoneticPr fontId="9" type="noConversion"/>
  </si>
  <si>
    <t>四</t>
    <phoneticPr fontId="9" type="noConversion"/>
  </si>
  <si>
    <t>水果類</t>
    <phoneticPr fontId="9" type="noConversion"/>
  </si>
  <si>
    <t>五</t>
    <phoneticPr fontId="9" type="noConversion"/>
  </si>
  <si>
    <t>油脂類</t>
    <phoneticPr fontId="9" type="noConversion"/>
  </si>
  <si>
    <t>油脂類</t>
  </si>
  <si>
    <t>國小學童午餐食物內容與營養基準份量範圍</t>
    <phoneticPr fontId="9" type="noConversion"/>
  </si>
  <si>
    <t>1-3年級</t>
    <phoneticPr fontId="9" type="noConversion"/>
  </si>
  <si>
    <t>4-6年級</t>
    <phoneticPr fontId="9" type="noConversion"/>
  </si>
  <si>
    <r>
      <t xml:space="preserve"> </t>
    </r>
    <r>
      <rPr>
        <sz val="16"/>
        <rFont val="標楷體"/>
        <family val="4"/>
        <charset val="136"/>
      </rPr>
      <t>班級</t>
    </r>
    <r>
      <rPr>
        <sz val="16"/>
        <rFont val="Times New Roman"/>
        <family val="1"/>
      </rPr>
      <t xml:space="preserve">(class)            </t>
    </r>
    <r>
      <rPr>
        <sz val="16"/>
        <rFont val="標楷體"/>
        <family val="4"/>
        <charset val="136"/>
      </rPr>
      <t>導師</t>
    </r>
    <r>
      <rPr>
        <sz val="16"/>
        <rFont val="Times New Roman"/>
        <family val="1"/>
      </rPr>
      <t xml:space="preserve">(teacher)   </t>
    </r>
    <r>
      <rPr>
        <sz val="16"/>
        <rFont val="標楷體"/>
        <family val="4"/>
        <charset val="136"/>
      </rPr>
      <t>　</t>
    </r>
    <r>
      <rPr>
        <sz val="16"/>
        <rFont val="Times New Roman"/>
        <family val="1"/>
      </rPr>
      <t xml:space="preserve">        </t>
    </r>
    <r>
      <rPr>
        <sz val="16"/>
        <rFont val="標楷體"/>
        <family val="4"/>
        <charset val="136"/>
      </rPr>
      <t>學生數</t>
    </r>
    <r>
      <rPr>
        <sz val="16"/>
        <rFont val="Times New Roman"/>
        <family val="1"/>
      </rPr>
      <t xml:space="preserve">(a total of students)                    </t>
    </r>
    <r>
      <rPr>
        <sz val="16"/>
        <rFont val="標楷體"/>
        <family val="4"/>
        <charset val="136"/>
      </rPr>
      <t>本週用餐天數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天</t>
    </r>
    <r>
      <rPr>
        <sz val="16"/>
        <rFont val="Times New Roman"/>
        <family val="1"/>
      </rPr>
      <t xml:space="preserve">(day)               </t>
    </r>
    <phoneticPr fontId="12" type="noConversion"/>
  </si>
  <si>
    <r>
      <rPr>
        <sz val="14"/>
        <rFont val="標楷體"/>
        <family val="4"/>
        <charset val="136"/>
      </rPr>
      <t>營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養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分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析</t>
    </r>
    <r>
      <rPr>
        <sz val="14"/>
        <rFont val="Times New Roman"/>
        <family val="1"/>
      </rPr>
      <t>(Nutrition Analysis)</t>
    </r>
  </si>
  <si>
    <r>
      <rPr>
        <sz val="16"/>
        <rFont val="標楷體"/>
        <family val="4"/>
        <charset val="136"/>
      </rPr>
      <t>供應量</t>
    </r>
  </si>
  <si>
    <r>
      <rPr>
        <sz val="16"/>
        <rFont val="標楷體"/>
        <family val="4"/>
        <charset val="136"/>
      </rPr>
      <t>喜好程度</t>
    </r>
  </si>
  <si>
    <r>
      <t>response</t>
    </r>
    <r>
      <rPr>
        <sz val="16"/>
        <rFont val="標楷體"/>
        <family val="4"/>
        <charset val="136"/>
      </rPr>
      <t>意見反應</t>
    </r>
    <phoneticPr fontId="12" type="noConversion"/>
  </si>
  <si>
    <r>
      <rPr>
        <sz val="16"/>
        <rFont val="標楷體"/>
        <family val="4"/>
        <charset val="136"/>
      </rPr>
      <t>過多</t>
    </r>
  </si>
  <si>
    <r>
      <rPr>
        <sz val="16"/>
        <rFont val="標楷體"/>
        <family val="4"/>
        <charset val="136"/>
      </rPr>
      <t>剛好</t>
    </r>
  </si>
  <si>
    <r>
      <rPr>
        <sz val="16"/>
        <rFont val="標楷體"/>
        <family val="4"/>
        <charset val="136"/>
      </rPr>
      <t>不足</t>
    </r>
  </si>
  <si>
    <r>
      <rPr>
        <sz val="16"/>
        <rFont val="標楷體"/>
        <family val="4"/>
        <charset val="136"/>
      </rPr>
      <t>很喜歡</t>
    </r>
  </si>
  <si>
    <r>
      <rPr>
        <sz val="16"/>
        <rFont val="標楷體"/>
        <family val="4"/>
        <charset val="136"/>
      </rPr>
      <t>喜歡</t>
    </r>
  </si>
  <si>
    <r>
      <rPr>
        <sz val="16"/>
        <rFont val="標楷體"/>
        <family val="4"/>
        <charset val="136"/>
      </rPr>
      <t>尚可</t>
    </r>
  </si>
  <si>
    <r>
      <rPr>
        <sz val="16"/>
        <rFont val="標楷體"/>
        <family val="4"/>
        <charset val="136"/>
      </rPr>
      <t>討厭</t>
    </r>
  </si>
  <si>
    <r>
      <rPr>
        <sz val="16"/>
        <rFont val="標楷體"/>
        <family val="4"/>
        <charset val="136"/>
      </rPr>
      <t>很討厭</t>
    </r>
  </si>
  <si>
    <r>
      <rPr>
        <sz val="10"/>
        <rFont val="標楷體"/>
        <family val="4"/>
        <charset val="136"/>
      </rPr>
      <t>全榖雜糧類</t>
    </r>
    <phoneticPr fontId="9" type="noConversion"/>
  </si>
  <si>
    <r>
      <rPr>
        <sz val="10"/>
        <rFont val="標楷體"/>
        <family val="4"/>
        <charset val="136"/>
      </rPr>
      <t>蔬菜類</t>
    </r>
  </si>
  <si>
    <r>
      <rPr>
        <sz val="10"/>
        <rFont val="標楷體"/>
        <family val="4"/>
        <charset val="136"/>
      </rPr>
      <t>水果類</t>
    </r>
  </si>
  <si>
    <r>
      <rPr>
        <sz val="10"/>
        <rFont val="標楷體"/>
        <family val="4"/>
        <charset val="136"/>
      </rPr>
      <t>油脂類</t>
    </r>
  </si>
  <si>
    <r>
      <rPr>
        <sz val="10"/>
        <rFont val="標楷體"/>
        <family val="4"/>
        <charset val="136"/>
      </rPr>
      <t>奶類</t>
    </r>
  </si>
  <si>
    <r>
      <rPr>
        <sz val="10"/>
        <rFont val="標楷體"/>
        <family val="4"/>
        <charset val="136"/>
      </rPr>
      <t>熱量</t>
    </r>
  </si>
  <si>
    <t>(c)</t>
  </si>
  <si>
    <t>(P)</t>
  </si>
  <si>
    <t>(V)</t>
  </si>
  <si>
    <t>(F)</t>
  </si>
  <si>
    <t>(O)</t>
  </si>
  <si>
    <t>(M)</t>
  </si>
  <si>
    <t>(Kcal)</t>
  </si>
  <si>
    <r>
      <rPr>
        <sz val="22"/>
        <rFont val="標楷體"/>
        <family val="4"/>
        <charset val="136"/>
      </rPr>
      <t>※本校使用豬肉及豬原料原產地：台灣</t>
    </r>
    <phoneticPr fontId="9" type="noConversion"/>
  </si>
  <si>
    <t>C</t>
  </si>
  <si>
    <t>P</t>
  </si>
  <si>
    <t>V</t>
    <phoneticPr fontId="12" type="noConversion"/>
  </si>
  <si>
    <t>F</t>
  </si>
  <si>
    <t>O</t>
  </si>
  <si>
    <t>M</t>
  </si>
  <si>
    <t>Kcal</t>
  </si>
  <si>
    <t>nutrition standard</t>
    <phoneticPr fontId="12" type="noConversion"/>
  </si>
  <si>
    <r>
      <t>2/</t>
    </r>
    <r>
      <rPr>
        <sz val="16"/>
        <rFont val="標楷體"/>
        <family val="4"/>
        <charset val="136"/>
      </rPr>
      <t>週</t>
    </r>
  </si>
  <si>
    <r>
      <t>1/</t>
    </r>
    <r>
      <rPr>
        <sz val="16"/>
        <rFont val="標楷體"/>
        <family val="4"/>
        <charset val="136"/>
      </rPr>
      <t>週</t>
    </r>
    <phoneticPr fontId="9" type="noConversion"/>
  </si>
  <si>
    <r>
      <rPr>
        <sz val="28"/>
        <rFont val="標楷體"/>
        <family val="4"/>
        <charset val="136"/>
      </rPr>
      <t>校長：</t>
    </r>
  </si>
  <si>
    <t>雞胸丁</t>
  </si>
  <si>
    <t>1包</t>
    <phoneticPr fontId="7" type="noConversion"/>
  </si>
  <si>
    <t>維持</t>
    <phoneticPr fontId="7" type="noConversion"/>
  </si>
  <si>
    <t>清胸丁</t>
  </si>
  <si>
    <t>0.2K</t>
    <phoneticPr fontId="7" type="noConversion"/>
  </si>
  <si>
    <t>1K</t>
    <phoneticPr fontId="7" type="noConversion"/>
  </si>
  <si>
    <t>去除洋蔥，其他維持</t>
    <phoneticPr fontId="7" type="noConversion"/>
  </si>
  <si>
    <t>以豆製品代替豬肉，其他維持</t>
    <phoneticPr fontId="7" type="noConversion"/>
  </si>
  <si>
    <r>
      <rPr>
        <sz val="16"/>
        <rFont val="標楷體"/>
        <family val="4"/>
        <charset val="136"/>
      </rPr>
      <t>維持</t>
    </r>
    <phoneticPr fontId="7" type="noConversion"/>
  </si>
  <si>
    <t>以豆製品代替雞肉，其他維持</t>
    <phoneticPr fontId="7" type="noConversion"/>
  </si>
  <si>
    <t>麻醬雞丁</t>
  </si>
  <si>
    <t>麻醬</t>
  </si>
  <si>
    <t>沙茶醬</t>
  </si>
  <si>
    <t>豬前腿肉丁</t>
  </si>
  <si>
    <t>乾香菇(整朵)</t>
  </si>
  <si>
    <t>紅蔥頭碎</t>
  </si>
  <si>
    <t>香菇肉燥</t>
    <phoneticPr fontId="7" type="noConversion"/>
  </si>
  <si>
    <t>甜不辣</t>
  </si>
  <si>
    <t>素-素甜不辣</t>
  </si>
  <si>
    <t>雞蛋</t>
  </si>
  <si>
    <t>針菇蛋花湯</t>
    <phoneticPr fontId="7" type="noConversion"/>
  </si>
  <si>
    <t>素蠔油</t>
  </si>
  <si>
    <t>1桶</t>
    <phoneticPr fontId="7" type="noConversion"/>
  </si>
  <si>
    <t>5顆</t>
    <phoneticPr fontId="7" type="noConversion"/>
  </si>
  <si>
    <t>小滷包</t>
    <phoneticPr fontId="7" type="noConversion"/>
  </si>
  <si>
    <t>5小包</t>
    <phoneticPr fontId="7" type="noConversion"/>
  </si>
  <si>
    <t>筍角</t>
    <phoneticPr fontId="7" type="noConversion"/>
  </si>
  <si>
    <t>黃金玉菜</t>
    <phoneticPr fontId="7" type="noConversion"/>
  </si>
  <si>
    <t>青蔥</t>
    <phoneticPr fontId="7" type="noConversion"/>
  </si>
  <si>
    <t>薑</t>
    <phoneticPr fontId="7" type="noConversion"/>
  </si>
  <si>
    <t>素-牛蒡包</t>
    <phoneticPr fontId="7" type="noConversion"/>
  </si>
  <si>
    <t>15個</t>
    <phoneticPr fontId="7" type="noConversion"/>
  </si>
  <si>
    <t>冷凍白花菜</t>
  </si>
  <si>
    <t>番茄醬</t>
  </si>
  <si>
    <t>3桶</t>
  </si>
  <si>
    <t>冷凍青花椰</t>
  </si>
  <si>
    <t>鮮奶油</t>
    <phoneticPr fontId="7" type="noConversion"/>
  </si>
  <si>
    <t>黑胡椒</t>
    <phoneticPr fontId="7" type="noConversion"/>
  </si>
  <si>
    <t>南瓜</t>
    <phoneticPr fontId="7" type="noConversion"/>
  </si>
  <si>
    <t>洋蔥</t>
    <phoneticPr fontId="7" type="noConversion"/>
  </si>
  <si>
    <t>豬前腿肉絲</t>
  </si>
  <si>
    <t>金勾蝦米</t>
  </si>
  <si>
    <t>0.5K</t>
  </si>
  <si>
    <t>0.5K</t>
    <phoneticPr fontId="7" type="noConversion"/>
  </si>
  <si>
    <t>2包</t>
    <phoneticPr fontId="7" type="noConversion"/>
  </si>
  <si>
    <t>味醂</t>
  </si>
  <si>
    <t>1罐</t>
  </si>
  <si>
    <t>日式照燒醬</t>
  </si>
  <si>
    <t>照燒肉丁</t>
    <phoneticPr fontId="7" type="noConversion"/>
  </si>
  <si>
    <t>米苔目</t>
  </si>
  <si>
    <t>胡蘿蔔</t>
  </si>
  <si>
    <t>炒米苔目</t>
    <phoneticPr fontId="7" type="noConversion"/>
  </si>
  <si>
    <t>枸杞</t>
  </si>
  <si>
    <t>筍籤</t>
  </si>
  <si>
    <t>冬菜</t>
  </si>
  <si>
    <t>冬菜粉絲湯</t>
    <phoneticPr fontId="7" type="noConversion"/>
  </si>
  <si>
    <t>冬瓜</t>
  </si>
  <si>
    <t>大黃瓜</t>
    <phoneticPr fontId="7" type="noConversion"/>
  </si>
  <si>
    <t>蒲瓜</t>
  </si>
  <si>
    <t>貢丸</t>
  </si>
  <si>
    <t>素-素丸</t>
  </si>
  <si>
    <t>蒲瓜貢丸湯</t>
  </si>
  <si>
    <t>0.4K</t>
    <phoneticPr fontId="7" type="noConversion"/>
  </si>
  <si>
    <t>薑絲冬瓜湯</t>
    <phoneticPr fontId="7" type="noConversion"/>
  </si>
  <si>
    <t>黃豆芽</t>
  </si>
  <si>
    <t>熟白芝麻</t>
  </si>
  <si>
    <t>涼拌黃豆芽</t>
    <phoneticPr fontId="7" type="noConversion"/>
  </si>
  <si>
    <t>金針肉絲湯</t>
    <phoneticPr fontId="7" type="noConversion"/>
  </si>
  <si>
    <t>乾金針</t>
    <phoneticPr fontId="7" type="noConversion"/>
  </si>
  <si>
    <t>豬肉絲</t>
    <phoneticPr fontId="7" type="noConversion"/>
  </si>
  <si>
    <t>沙茶炒肉片</t>
    <phoneticPr fontId="7" type="noConversion"/>
  </si>
  <si>
    <t>豬前腿肉片</t>
    <phoneticPr fontId="7" type="noConversion"/>
  </si>
  <si>
    <t>素-1/4豆干</t>
    <phoneticPr fontId="7" type="noConversion"/>
  </si>
  <si>
    <t>以素甜條代替甜條，其他維持</t>
    <phoneticPr fontId="7" type="noConversion"/>
  </si>
  <si>
    <t>3瓶</t>
    <phoneticPr fontId="7" type="noConversion"/>
  </si>
  <si>
    <t>以豆製品代替豬肉，去除洋蔥，其他維持</t>
    <phoneticPr fontId="7" type="noConversion"/>
  </si>
  <si>
    <t>素-素絞肉</t>
    <phoneticPr fontId="7" type="noConversion"/>
  </si>
  <si>
    <t>以素絞肉代替豬肉，其他維持</t>
    <phoneticPr fontId="7" type="noConversion"/>
  </si>
  <si>
    <t>以素排骨酥代替豬肉，其他維持</t>
    <phoneticPr fontId="7" type="noConversion"/>
  </si>
  <si>
    <t>以素丸子蛋替貢丸，其他維持</t>
    <phoneticPr fontId="7" type="noConversion"/>
  </si>
  <si>
    <r>
      <rPr>
        <b/>
        <sz val="20"/>
        <rFont val="標楷體"/>
        <family val="4"/>
        <charset val="136"/>
      </rPr>
      <t>＊五堵午餐群組菜單開立重點：</t>
    </r>
    <r>
      <rPr>
        <b/>
        <sz val="16"/>
        <rFont val="Times New Roman"/>
        <family val="1"/>
      </rPr>
      <t xml:space="preserve">
</t>
    </r>
    <r>
      <rPr>
        <b/>
        <sz val="16"/>
        <rFont val="標楷體"/>
        <family val="4"/>
        <charset val="136"/>
      </rPr>
      <t>一、營養午餐菜單設計係以教育部「學校午餐食物內容及營養基準」為主要原則，提供學童健康成長所需的營養素，以讓學生獲得適量、均衡、多樣化的健康飲食，且為團體伙食，口味無法客製化。
二、午餐菜色開立也須從五堵廚房現有設備種類來評估，以利供餐流程順利，及時供餐。
三、此月菜單版本為草案，每週五公告下週確定的菜單明細。</t>
    </r>
    <phoneticPr fontId="7" type="noConversion"/>
  </si>
  <si>
    <t>日   期</t>
  </si>
  <si>
    <t>主   食</t>
  </si>
  <si>
    <t>副          食</t>
    <phoneticPr fontId="9" type="noConversion"/>
  </si>
  <si>
    <t>蠔油雞腿排*1</t>
    <phoneticPr fontId="7" type="noConversion"/>
  </si>
  <si>
    <t>雞腿排</t>
    <phoneticPr fontId="7" type="noConversion"/>
  </si>
  <si>
    <t>黃瓜甜條</t>
    <phoneticPr fontId="7" type="noConversion"/>
  </si>
  <si>
    <t>田園蔬菜湯</t>
    <phoneticPr fontId="7" type="noConversion"/>
  </si>
  <si>
    <t>以雞蛋代替雞肉，其他維持</t>
    <phoneticPr fontId="7" type="noConversion"/>
  </si>
  <si>
    <t>(五堵國小306班張采茿同學設計)</t>
    <phoneticPr fontId="7" type="noConversion"/>
  </si>
  <si>
    <t>金瓜炒花椰菜</t>
    <phoneticPr fontId="7" type="noConversion"/>
  </si>
  <si>
    <t>蔥油雞腿
(五堵國小102班蔡昕妤同學設計)</t>
    <phoneticPr fontId="7" type="noConversion"/>
  </si>
  <si>
    <t>韭菜</t>
  </si>
  <si>
    <t>素-炸豆包絲</t>
  </si>
  <si>
    <t>(堵南4位甲殼過敏改素食)</t>
    <phoneticPr fontId="7" type="noConversion"/>
  </si>
  <si>
    <t>0.6K</t>
    <phoneticPr fontId="7" type="noConversion"/>
  </si>
  <si>
    <t>以牛蒡包代替雞腿，其他維持</t>
    <phoneticPr fontId="7" type="noConversion"/>
  </si>
  <si>
    <t>0.6K</t>
    <phoneticPr fontId="7" type="noConversion"/>
  </si>
  <si>
    <t>22.5K</t>
    <phoneticPr fontId="7" type="noConversion"/>
  </si>
  <si>
    <t>15.6K</t>
    <phoneticPr fontId="7" type="noConversion"/>
  </si>
  <si>
    <r>
      <rPr>
        <sz val="16"/>
        <rFont val="標楷體"/>
        <family val="4"/>
        <charset val="136"/>
      </rPr>
      <t>日期</t>
    </r>
  </si>
  <si>
    <r>
      <rPr>
        <sz val="16"/>
        <rFont val="標楷體"/>
        <family val="4"/>
        <charset val="136"/>
      </rPr>
      <t>星期</t>
    </r>
  </si>
  <si>
    <r>
      <rPr>
        <sz val="16"/>
        <rFont val="標楷體"/>
        <family val="4"/>
        <charset val="136"/>
      </rPr>
      <t>用餐人數</t>
    </r>
    <phoneticPr fontId="9" type="noConversion"/>
  </si>
  <si>
    <r>
      <rPr>
        <sz val="16"/>
        <rFont val="標楷體"/>
        <family val="4"/>
        <charset val="136"/>
      </rPr>
      <t>主食</t>
    </r>
  </si>
  <si>
    <r>
      <rPr>
        <sz val="16"/>
        <color theme="1"/>
        <rFont val="標楷體"/>
        <family val="4"/>
        <charset val="136"/>
      </rPr>
      <t>菜</t>
    </r>
    <r>
      <rPr>
        <sz val="16"/>
        <color theme="1"/>
        <rFont val="Times New Roman"/>
        <family val="1"/>
      </rPr>
      <t xml:space="preserve">                    </t>
    </r>
    <r>
      <rPr>
        <sz val="16"/>
        <color theme="1"/>
        <rFont val="標楷體"/>
        <family val="4"/>
        <charset val="136"/>
      </rPr>
      <t>餚</t>
    </r>
  </si>
  <si>
    <r>
      <t>response</t>
    </r>
    <r>
      <rPr>
        <sz val="16"/>
        <rFont val="標楷體"/>
        <family val="4"/>
        <charset val="136"/>
      </rPr>
      <t>意見反應</t>
    </r>
    <phoneticPr fontId="12" type="noConversion"/>
  </si>
  <si>
    <r>
      <rPr>
        <sz val="20"/>
        <color theme="1"/>
        <rFont val="標楷體"/>
        <family val="4"/>
        <charset val="136"/>
      </rPr>
      <t>菜</t>
    </r>
    <r>
      <rPr>
        <sz val="20"/>
        <color theme="1"/>
        <rFont val="Times New Roman"/>
        <family val="1"/>
      </rPr>
      <t xml:space="preserve">    </t>
    </r>
    <r>
      <rPr>
        <sz val="20"/>
        <color theme="1"/>
        <rFont val="標楷體"/>
        <family val="4"/>
        <charset val="136"/>
      </rPr>
      <t>名</t>
    </r>
  </si>
  <si>
    <r>
      <rPr>
        <sz val="16"/>
        <color theme="1"/>
        <rFont val="標楷體"/>
        <family val="4"/>
        <charset val="136"/>
      </rPr>
      <t>材料</t>
    </r>
  </si>
  <si>
    <r>
      <rPr>
        <sz val="10"/>
        <rFont val="標楷體"/>
        <family val="4"/>
        <charset val="136"/>
      </rPr>
      <t>全榖雜糧類</t>
    </r>
    <phoneticPr fontId="9" type="noConversion"/>
  </si>
  <si>
    <r>
      <rPr>
        <sz val="16"/>
        <color theme="1"/>
        <rFont val="標楷體"/>
        <family val="4"/>
        <charset val="136"/>
      </rPr>
      <t>個人量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公克</t>
    </r>
    <r>
      <rPr>
        <sz val="16"/>
        <color theme="1"/>
        <rFont val="Times New Roman"/>
        <family val="1"/>
      </rPr>
      <t>)</t>
    </r>
    <phoneticPr fontId="12" type="noConversion"/>
  </si>
  <si>
    <r>
      <rPr>
        <sz val="16"/>
        <color theme="1"/>
        <rFont val="標楷體"/>
        <family val="4"/>
        <charset val="136"/>
      </rPr>
      <t>總重量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公斤</t>
    </r>
    <r>
      <rPr>
        <sz val="16"/>
        <color theme="1"/>
        <rFont val="Times New Roman"/>
        <family val="1"/>
      </rPr>
      <t>)</t>
    </r>
    <phoneticPr fontId="12" type="noConversion"/>
  </si>
  <si>
    <r>
      <rPr>
        <sz val="16"/>
        <color theme="1"/>
        <rFont val="標楷體"/>
        <family val="4"/>
        <charset val="136"/>
      </rPr>
      <t>素食</t>
    </r>
    <phoneticPr fontId="9" type="noConversion"/>
  </si>
  <si>
    <r>
      <rPr>
        <sz val="16"/>
        <rFont val="標楷體"/>
        <family val="4"/>
        <charset val="136"/>
      </rPr>
      <t>三</t>
    </r>
    <phoneticPr fontId="12" type="noConversion"/>
  </si>
  <si>
    <r>
      <rPr>
        <b/>
        <sz val="14"/>
        <rFont val="標楷體"/>
        <family val="4"/>
        <charset val="136"/>
      </rPr>
      <t>每人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個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全校都有</t>
    </r>
    <r>
      <rPr>
        <b/>
        <sz val="14"/>
        <rFont val="Times New Roman"/>
        <family val="1"/>
      </rPr>
      <t>)</t>
    </r>
    <phoneticPr fontId="12" type="noConversion"/>
  </si>
  <si>
    <r>
      <rPr>
        <sz val="16"/>
        <rFont val="標楷體"/>
        <family val="4"/>
        <charset val="136"/>
      </rPr>
      <t>四</t>
    </r>
    <phoneticPr fontId="12" type="noConversion"/>
  </si>
  <si>
    <r>
      <rPr>
        <sz val="16"/>
        <rFont val="標楷體"/>
        <family val="4"/>
        <charset val="136"/>
      </rPr>
      <t>五</t>
    </r>
    <phoneticPr fontId="12" type="noConversion"/>
  </si>
  <si>
    <r>
      <rPr>
        <u/>
        <sz val="16"/>
        <rFont val="標楷體"/>
        <family val="4"/>
        <charset val="136"/>
      </rPr>
      <t>老師的叮嚀</t>
    </r>
    <r>
      <rPr>
        <u/>
        <sz val="16"/>
        <rFont val="Times New Roman"/>
        <family val="1"/>
      </rPr>
      <t>(Teacher urges)</t>
    </r>
    <phoneticPr fontId="12" type="noConversion"/>
  </si>
  <si>
    <r>
      <rPr>
        <b/>
        <sz val="16"/>
        <rFont val="標楷體"/>
        <family val="4"/>
        <charset val="136"/>
      </rPr>
      <t>平均營養素供應量</t>
    </r>
    <r>
      <rPr>
        <b/>
        <sz val="16"/>
        <rFont val="Times New Roman"/>
        <family val="1"/>
      </rPr>
      <t>(average nutrient supply)</t>
    </r>
  </si>
  <si>
    <r>
      <t xml:space="preserve">  </t>
    </r>
    <r>
      <rPr>
        <sz val="16"/>
        <rFont val="標楷體"/>
        <family val="4"/>
        <charset val="136"/>
      </rPr>
      <t>營養參照標準</t>
    </r>
    <r>
      <rPr>
        <sz val="16"/>
        <rFont val="Times New Roman"/>
        <family val="1"/>
      </rPr>
      <t xml:space="preserve">   </t>
    </r>
  </si>
  <si>
    <r>
      <t>1/</t>
    </r>
    <r>
      <rPr>
        <sz val="16"/>
        <rFont val="標楷體"/>
        <family val="4"/>
        <charset val="136"/>
      </rPr>
      <t>週</t>
    </r>
    <phoneticPr fontId="9" type="noConversion"/>
  </si>
  <si>
    <r>
      <rPr>
        <sz val="28"/>
        <rFont val="標楷體"/>
        <family val="4"/>
        <charset val="136"/>
      </rPr>
      <t>承辦人：</t>
    </r>
    <phoneticPr fontId="9" type="noConversion"/>
  </si>
  <si>
    <r>
      <t xml:space="preserve"> </t>
    </r>
    <r>
      <rPr>
        <sz val="16"/>
        <rFont val="標楷體"/>
        <family val="4"/>
        <charset val="136"/>
      </rPr>
      <t>班級</t>
    </r>
    <r>
      <rPr>
        <sz val="16"/>
        <rFont val="Times New Roman"/>
        <family val="1"/>
      </rPr>
      <t xml:space="preserve">(class)            </t>
    </r>
    <r>
      <rPr>
        <sz val="16"/>
        <rFont val="標楷體"/>
        <family val="4"/>
        <charset val="136"/>
      </rPr>
      <t>導師</t>
    </r>
    <r>
      <rPr>
        <sz val="16"/>
        <rFont val="Times New Roman"/>
        <family val="1"/>
      </rPr>
      <t xml:space="preserve">(teacher)   </t>
    </r>
    <r>
      <rPr>
        <sz val="16"/>
        <rFont val="標楷體"/>
        <family val="4"/>
        <charset val="136"/>
      </rPr>
      <t>　</t>
    </r>
    <r>
      <rPr>
        <sz val="16"/>
        <rFont val="Times New Roman"/>
        <family val="1"/>
      </rPr>
      <t xml:space="preserve">        </t>
    </r>
    <r>
      <rPr>
        <sz val="16"/>
        <rFont val="標楷體"/>
        <family val="4"/>
        <charset val="136"/>
      </rPr>
      <t>學生數</t>
    </r>
    <r>
      <rPr>
        <sz val="16"/>
        <rFont val="Times New Roman"/>
        <family val="1"/>
      </rPr>
      <t xml:space="preserve">(a total of students)                    </t>
    </r>
    <r>
      <rPr>
        <sz val="16"/>
        <rFont val="標楷體"/>
        <family val="4"/>
        <charset val="136"/>
      </rPr>
      <t>本週用餐天數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天</t>
    </r>
    <r>
      <rPr>
        <sz val="16"/>
        <rFont val="Times New Roman"/>
        <family val="1"/>
      </rPr>
      <t xml:space="preserve">(day)               </t>
    </r>
    <phoneticPr fontId="12" type="noConversion"/>
  </si>
  <si>
    <r>
      <rPr>
        <sz val="16"/>
        <rFont val="標楷體"/>
        <family val="4"/>
        <charset val="136"/>
      </rPr>
      <t>菜</t>
    </r>
    <r>
      <rPr>
        <sz val="16"/>
        <rFont val="Times New Roman"/>
        <family val="1"/>
      </rPr>
      <t xml:space="preserve">                    </t>
    </r>
    <r>
      <rPr>
        <sz val="16"/>
        <rFont val="標楷體"/>
        <family val="4"/>
        <charset val="136"/>
      </rPr>
      <t>餚</t>
    </r>
  </si>
  <si>
    <r>
      <rPr>
        <sz val="20"/>
        <rFont val="標楷體"/>
        <family val="4"/>
        <charset val="136"/>
      </rPr>
      <t>菜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名</t>
    </r>
  </si>
  <si>
    <r>
      <rPr>
        <sz val="16"/>
        <rFont val="標楷體"/>
        <family val="4"/>
        <charset val="136"/>
      </rPr>
      <t>材料</t>
    </r>
  </si>
  <si>
    <r>
      <rPr>
        <sz val="10"/>
        <rFont val="標楷體"/>
        <family val="4"/>
        <charset val="136"/>
      </rPr>
      <t>豆魚蛋肉類</t>
    </r>
    <phoneticPr fontId="12" type="noConversion"/>
  </si>
  <si>
    <r>
      <rPr>
        <sz val="20"/>
        <rFont val="標楷體"/>
        <family val="4"/>
        <charset val="136"/>
      </rPr>
      <t>食材名稱</t>
    </r>
    <phoneticPr fontId="12" type="noConversion"/>
  </si>
  <si>
    <r>
      <rPr>
        <sz val="16"/>
        <rFont val="標楷體"/>
        <family val="4"/>
        <charset val="136"/>
      </rPr>
      <t>個人量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公克</t>
    </r>
    <r>
      <rPr>
        <sz val="16"/>
        <rFont val="Times New Roman"/>
        <family val="1"/>
      </rPr>
      <t>)</t>
    </r>
    <phoneticPr fontId="12" type="noConversion"/>
  </si>
  <si>
    <r>
      <rPr>
        <sz val="16"/>
        <rFont val="標楷體"/>
        <family val="4"/>
        <charset val="136"/>
      </rPr>
      <t>總重量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公斤</t>
    </r>
    <r>
      <rPr>
        <sz val="16"/>
        <rFont val="Times New Roman"/>
        <family val="1"/>
      </rPr>
      <t>)</t>
    </r>
    <phoneticPr fontId="12" type="noConversion"/>
  </si>
  <si>
    <r>
      <rPr>
        <sz val="16"/>
        <rFont val="標楷體"/>
        <family val="4"/>
        <charset val="136"/>
      </rPr>
      <t>訂購總量</t>
    </r>
    <phoneticPr fontId="12" type="noConversion"/>
  </si>
  <si>
    <r>
      <rPr>
        <sz val="16"/>
        <rFont val="標楷體"/>
        <family val="4"/>
        <charset val="136"/>
      </rPr>
      <t>驗收欄</t>
    </r>
    <phoneticPr fontId="9" type="noConversion"/>
  </si>
  <si>
    <r>
      <rPr>
        <sz val="16"/>
        <rFont val="標楷體"/>
        <family val="4"/>
        <charset val="136"/>
      </rPr>
      <t>素食</t>
    </r>
    <phoneticPr fontId="9" type="noConversion"/>
  </si>
  <si>
    <r>
      <rPr>
        <sz val="16"/>
        <rFont val="標楷體"/>
        <family val="4"/>
        <charset val="136"/>
      </rPr>
      <t>一</t>
    </r>
    <phoneticPr fontId="9" type="noConversion"/>
  </si>
  <si>
    <r>
      <rPr>
        <b/>
        <sz val="16"/>
        <rFont val="標楷體"/>
        <family val="4"/>
        <charset val="136"/>
      </rPr>
      <t>香</t>
    </r>
    <r>
      <rPr>
        <b/>
        <sz val="16"/>
        <rFont val="Times New Roman"/>
        <family val="1"/>
      </rPr>
      <t>Q</t>
    </r>
    <r>
      <rPr>
        <b/>
        <sz val="16"/>
        <rFont val="標楷體"/>
        <family val="4"/>
        <charset val="136"/>
      </rPr>
      <t>米飯</t>
    </r>
    <phoneticPr fontId="12" type="noConversion"/>
  </si>
  <si>
    <r>
      <rPr>
        <sz val="20"/>
        <rFont val="標楷體"/>
        <family val="4"/>
        <charset val="136"/>
      </rPr>
      <t>骨腿丁</t>
    </r>
  </si>
  <si>
    <r>
      <rPr>
        <sz val="20"/>
        <rFont val="標楷體"/>
        <family val="4"/>
        <charset val="136"/>
      </rPr>
      <t>雞胸丁</t>
    </r>
  </si>
  <si>
    <r>
      <rPr>
        <sz val="20"/>
        <rFont val="標楷體"/>
        <family val="4"/>
        <charset val="136"/>
      </rPr>
      <t>白蘿蔔</t>
    </r>
  </si>
  <si>
    <r>
      <rPr>
        <sz val="20"/>
        <rFont val="標楷體"/>
        <family val="4"/>
        <charset val="136"/>
      </rPr>
      <t>紅蘿蔔</t>
    </r>
  </si>
  <si>
    <r>
      <rPr>
        <sz val="20"/>
        <rFont val="標楷體"/>
        <family val="4"/>
        <charset val="136"/>
      </rPr>
      <t>素蠔油</t>
    </r>
  </si>
  <si>
    <r>
      <rPr>
        <sz val="20"/>
        <rFont val="標楷體"/>
        <family val="4"/>
        <charset val="136"/>
      </rPr>
      <t>冬粉</t>
    </r>
  </si>
  <si>
    <r>
      <rPr>
        <sz val="20"/>
        <rFont val="標楷體"/>
        <family val="4"/>
        <charset val="136"/>
      </rPr>
      <t>豬絞肉</t>
    </r>
  </si>
  <si>
    <r>
      <rPr>
        <sz val="20"/>
        <rFont val="標楷體"/>
        <family val="4"/>
        <charset val="136"/>
      </rPr>
      <t>高麗菜</t>
    </r>
  </si>
  <si>
    <r>
      <rPr>
        <sz val="20"/>
        <rFont val="標楷體"/>
        <family val="4"/>
        <charset val="136"/>
      </rPr>
      <t>木耳</t>
    </r>
  </si>
  <si>
    <r>
      <rPr>
        <sz val="20"/>
        <rFont val="標楷體"/>
        <family val="4"/>
        <charset val="136"/>
      </rPr>
      <t>番茄醬</t>
    </r>
    <phoneticPr fontId="7" type="noConversion"/>
  </si>
  <si>
    <r>
      <rPr>
        <sz val="20"/>
        <rFont val="標楷體"/>
        <family val="4"/>
        <charset val="136"/>
      </rPr>
      <t>季節時蔬</t>
    </r>
  </si>
  <si>
    <r>
      <rPr>
        <sz val="20"/>
        <rFont val="標楷體"/>
        <family val="4"/>
        <charset val="136"/>
      </rPr>
      <t>蒜泥</t>
    </r>
  </si>
  <si>
    <r>
      <rPr>
        <sz val="20"/>
        <rFont val="標楷體"/>
        <family val="4"/>
        <charset val="136"/>
      </rPr>
      <t>大白菜</t>
    </r>
  </si>
  <si>
    <r>
      <rPr>
        <sz val="16"/>
        <rFont val="標楷體"/>
        <family val="4"/>
        <charset val="136"/>
      </rPr>
      <t>去除大骨，其他維持</t>
    </r>
    <phoneticPr fontId="7" type="noConversion"/>
  </si>
  <si>
    <r>
      <rPr>
        <sz val="20"/>
        <rFont val="標楷體"/>
        <family val="4"/>
        <charset val="136"/>
      </rPr>
      <t>金針菇</t>
    </r>
  </si>
  <si>
    <r>
      <rPr>
        <sz val="20"/>
        <rFont val="標楷體"/>
        <family val="4"/>
        <charset val="136"/>
      </rPr>
      <t>大骨</t>
    </r>
  </si>
  <si>
    <r>
      <rPr>
        <sz val="20"/>
        <rFont val="標楷體"/>
        <family val="4"/>
        <charset val="136"/>
      </rPr>
      <t>高麗菜</t>
    </r>
    <phoneticPr fontId="7" type="noConversion"/>
  </si>
  <si>
    <r>
      <rPr>
        <sz val="20"/>
        <rFont val="標楷體"/>
        <family val="4"/>
        <charset val="136"/>
      </rPr>
      <t>洋蔥</t>
    </r>
  </si>
  <si>
    <r>
      <rPr>
        <sz val="20"/>
        <rFont val="標楷體"/>
        <family val="4"/>
        <charset val="136"/>
      </rPr>
      <t>豆瓣醬</t>
    </r>
  </si>
  <si>
    <r>
      <rPr>
        <sz val="20"/>
        <rFont val="標楷體"/>
        <family val="4"/>
        <charset val="136"/>
      </rPr>
      <t>甜麵醬</t>
    </r>
  </si>
  <si>
    <r>
      <rPr>
        <sz val="20"/>
        <rFont val="標楷體"/>
        <family val="4"/>
        <charset val="136"/>
      </rPr>
      <t>燕麥飯</t>
    </r>
    <phoneticPr fontId="7" type="noConversion"/>
  </si>
  <si>
    <r>
      <rPr>
        <sz val="20"/>
        <rFont val="標楷體"/>
        <family val="4"/>
        <charset val="136"/>
      </rPr>
      <t>青蔥</t>
    </r>
  </si>
  <si>
    <r>
      <rPr>
        <sz val="20"/>
        <rFont val="標楷體"/>
        <family val="4"/>
        <charset val="136"/>
      </rPr>
      <t>糙米</t>
    </r>
    <phoneticPr fontId="7" type="noConversion"/>
  </si>
  <si>
    <r>
      <rPr>
        <sz val="20"/>
        <rFont val="標楷體"/>
        <family val="4"/>
        <charset val="136"/>
      </rPr>
      <t>豬前腿肉丁</t>
    </r>
  </si>
  <si>
    <r>
      <rPr>
        <sz val="16"/>
        <rFont val="標楷體"/>
        <family val="4"/>
        <charset val="136"/>
      </rPr>
      <t>以豆製品代替豬肉，去除洋蔥，其他維持</t>
    </r>
    <phoneticPr fontId="7" type="noConversion"/>
  </si>
  <si>
    <r>
      <rPr>
        <sz val="20"/>
        <rFont val="標楷體"/>
        <family val="4"/>
        <charset val="136"/>
      </rPr>
      <t>玉米粒</t>
    </r>
  </si>
  <si>
    <r>
      <rPr>
        <sz val="20"/>
        <rFont val="標楷體"/>
        <family val="4"/>
        <charset val="136"/>
      </rPr>
      <t>有機時蔬</t>
    </r>
    <phoneticPr fontId="12" type="noConversion"/>
  </si>
  <si>
    <r>
      <rPr>
        <sz val="20"/>
        <rFont val="標楷體"/>
        <family val="4"/>
        <charset val="136"/>
      </rPr>
      <t>二砂</t>
    </r>
  </si>
  <si>
    <r>
      <rPr>
        <sz val="16"/>
        <rFont val="標楷體"/>
        <family val="4"/>
        <charset val="136"/>
      </rPr>
      <t>營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養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析</t>
    </r>
  </si>
  <si>
    <r>
      <rPr>
        <sz val="16"/>
        <rFont val="標楷體"/>
        <family val="4"/>
        <charset val="136"/>
      </rPr>
      <t>國小</t>
    </r>
    <r>
      <rPr>
        <sz val="16"/>
        <rFont val="Times New Roman"/>
        <family val="1"/>
      </rPr>
      <t>1-3</t>
    </r>
    <r>
      <rPr>
        <sz val="16"/>
        <rFont val="標楷體"/>
        <family val="4"/>
        <charset val="136"/>
      </rPr>
      <t>年級學生</t>
    </r>
  </si>
  <si>
    <r>
      <t>1/</t>
    </r>
    <r>
      <rPr>
        <sz val="16"/>
        <rFont val="標楷體"/>
        <family val="4"/>
        <charset val="136"/>
      </rPr>
      <t>週</t>
    </r>
    <phoneticPr fontId="9" type="noConversion"/>
  </si>
  <si>
    <r>
      <rPr>
        <sz val="16"/>
        <rFont val="標楷體"/>
        <family val="4"/>
        <charset val="136"/>
      </rPr>
      <t>國小</t>
    </r>
    <r>
      <rPr>
        <sz val="16"/>
        <rFont val="Times New Roman"/>
        <family val="1"/>
      </rPr>
      <t>4-6</t>
    </r>
    <r>
      <rPr>
        <sz val="16"/>
        <rFont val="標楷體"/>
        <family val="4"/>
        <charset val="136"/>
      </rPr>
      <t>年級學生</t>
    </r>
  </si>
  <si>
    <r>
      <rPr>
        <sz val="20"/>
        <rFont val="標楷體"/>
        <family val="4"/>
        <charset val="136"/>
      </rPr>
      <t>總務主任：</t>
    </r>
    <phoneticPr fontId="9" type="noConversion"/>
  </si>
  <si>
    <r>
      <rPr>
        <sz val="28"/>
        <rFont val="標楷體"/>
        <family val="4"/>
        <charset val="136"/>
      </rPr>
      <t>加會</t>
    </r>
    <r>
      <rPr>
        <sz val="28"/>
        <rFont val="Times New Roman"/>
        <family val="1"/>
      </rPr>
      <t xml:space="preserve">:
</t>
    </r>
    <r>
      <rPr>
        <sz val="28"/>
        <rFont val="標楷體"/>
        <family val="4"/>
        <charset val="136"/>
      </rPr>
      <t>午餐秘書：</t>
    </r>
    <phoneticPr fontId="9" type="noConversion"/>
  </si>
  <si>
    <r>
      <rPr>
        <sz val="20"/>
        <rFont val="標楷體"/>
        <family val="4"/>
        <charset val="136"/>
      </rPr>
      <t>玉米醬</t>
    </r>
  </si>
  <si>
    <r>
      <rPr>
        <sz val="20"/>
        <rFont val="標楷體"/>
        <family val="4"/>
        <charset val="136"/>
      </rPr>
      <t>馬鈴薯</t>
    </r>
  </si>
  <si>
    <r>
      <rPr>
        <sz val="20"/>
        <rFont val="標楷體"/>
        <family val="4"/>
        <charset val="136"/>
      </rPr>
      <t>無鹽奶油</t>
    </r>
  </si>
  <si>
    <r>
      <rPr>
        <sz val="20"/>
        <rFont val="標楷體"/>
        <family val="4"/>
        <charset val="136"/>
      </rPr>
      <t>五香粉</t>
    </r>
  </si>
  <si>
    <r>
      <rPr>
        <sz val="20"/>
        <rFont val="標楷體"/>
        <family val="4"/>
        <charset val="136"/>
      </rPr>
      <t>醬燒干片</t>
    </r>
    <phoneticPr fontId="7" type="noConversion"/>
  </si>
  <si>
    <r>
      <rPr>
        <sz val="20"/>
        <rFont val="標楷體"/>
        <family val="4"/>
        <charset val="136"/>
      </rPr>
      <t>冬瓜</t>
    </r>
  </si>
  <si>
    <r>
      <rPr>
        <sz val="20"/>
        <rFont val="標楷體"/>
        <family val="4"/>
        <charset val="136"/>
      </rPr>
      <t>薑絲</t>
    </r>
  </si>
  <si>
    <r>
      <rPr>
        <sz val="20"/>
        <rFont val="標楷體"/>
        <family val="4"/>
        <charset val="136"/>
      </rPr>
      <t>枸杞</t>
    </r>
  </si>
  <si>
    <r>
      <rPr>
        <sz val="20"/>
        <rFont val="標楷體"/>
        <family val="4"/>
        <charset val="136"/>
      </rPr>
      <t>青蔥</t>
    </r>
    <phoneticPr fontId="7" type="noConversion"/>
  </si>
  <si>
    <r>
      <rPr>
        <sz val="20"/>
        <rFont val="標楷體"/>
        <family val="4"/>
        <charset val="136"/>
      </rPr>
      <t>清胸丁</t>
    </r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</si>
  <si>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板豆腐</t>
    </r>
  </si>
  <si>
    <r>
      <rPr>
        <sz val="16"/>
        <rFont val="標楷體"/>
        <family val="4"/>
        <charset val="136"/>
      </rPr>
      <t>以烤麩代替鯊魚丁，其他維持</t>
    </r>
    <phoneticPr fontId="7" type="noConversion"/>
  </si>
  <si>
    <r>
      <rPr>
        <sz val="20"/>
        <rFont val="標楷體"/>
        <family val="4"/>
        <charset val="136"/>
      </rPr>
      <t>榨菜絲</t>
    </r>
  </si>
  <si>
    <r>
      <rPr>
        <sz val="20"/>
        <rFont val="標楷體"/>
        <family val="4"/>
        <charset val="136"/>
      </rPr>
      <t>豬肉絲</t>
    </r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</si>
  <si>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黃干絲</t>
    </r>
  </si>
  <si>
    <r>
      <t>1</t>
    </r>
    <r>
      <rPr>
        <sz val="20"/>
        <rFont val="標楷體"/>
        <family val="4"/>
        <charset val="136"/>
      </rPr>
      <t>包</t>
    </r>
    <phoneticPr fontId="7" type="noConversion"/>
  </si>
  <si>
    <r>
      <rPr>
        <sz val="20"/>
        <rFont val="標楷體"/>
        <family val="4"/>
        <charset val="136"/>
      </rPr>
      <t>豬前腿肉片</t>
    </r>
  </si>
  <si>
    <r>
      <rPr>
        <sz val="20"/>
        <rFont val="標楷體"/>
        <family val="4"/>
        <charset val="136"/>
      </rPr>
      <t>蒟蒻小捲</t>
    </r>
  </si>
  <si>
    <r>
      <rPr>
        <sz val="20"/>
        <rFont val="標楷體"/>
        <family val="4"/>
        <charset val="136"/>
      </rPr>
      <t>胡蘿蔔</t>
    </r>
  </si>
  <si>
    <r>
      <rPr>
        <sz val="20"/>
        <rFont val="標楷體"/>
        <family val="4"/>
        <charset val="136"/>
      </rPr>
      <t>壽喜燒醬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穀盛</t>
    </r>
    <r>
      <rPr>
        <sz val="20"/>
        <rFont val="Times New Roman"/>
        <family val="1"/>
      </rPr>
      <t>)</t>
    </r>
  </si>
  <si>
    <r>
      <t>16</t>
    </r>
    <r>
      <rPr>
        <sz val="20"/>
        <rFont val="標楷體"/>
        <family val="4"/>
        <charset val="136"/>
      </rPr>
      <t>小罐</t>
    </r>
  </si>
  <si>
    <r>
      <rPr>
        <sz val="20"/>
        <rFont val="標楷體"/>
        <family val="4"/>
        <charset val="136"/>
      </rPr>
      <t>味醂</t>
    </r>
  </si>
  <si>
    <r>
      <t>1</t>
    </r>
    <r>
      <rPr>
        <sz val="20"/>
        <rFont val="標楷體"/>
        <family val="4"/>
        <charset val="136"/>
      </rPr>
      <t>罐</t>
    </r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</si>
  <si>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百頁豆腐</t>
    </r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</si>
  <si>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生香菇</t>
    </r>
  </si>
  <si>
    <r>
      <rPr>
        <sz val="20"/>
        <rFont val="標楷體"/>
        <family val="4"/>
        <charset val="136"/>
      </rPr>
      <t>蒜粗</t>
    </r>
    <phoneticPr fontId="12" type="noConversion"/>
  </si>
  <si>
    <r>
      <rPr>
        <sz val="20"/>
        <rFont val="標楷體"/>
        <family val="4"/>
        <charset val="136"/>
      </rPr>
      <t>粉圓</t>
    </r>
    <phoneticPr fontId="7" type="noConversion"/>
  </si>
  <si>
    <r>
      <rPr>
        <sz val="28"/>
        <rFont val="標楷體"/>
        <family val="4"/>
        <charset val="136"/>
      </rPr>
      <t>承辦人：</t>
    </r>
    <phoneticPr fontId="9" type="noConversion"/>
  </si>
  <si>
    <r>
      <rPr>
        <sz val="28"/>
        <rFont val="標楷體"/>
        <family val="4"/>
        <charset val="136"/>
      </rPr>
      <t>加會</t>
    </r>
    <r>
      <rPr>
        <sz val="28"/>
        <rFont val="Times New Roman"/>
        <family val="1"/>
      </rPr>
      <t xml:space="preserve">:
</t>
    </r>
    <r>
      <rPr>
        <sz val="28"/>
        <rFont val="標楷體"/>
        <family val="4"/>
        <charset val="136"/>
      </rPr>
      <t>午餐秘書：</t>
    </r>
    <phoneticPr fontId="9" type="noConversion"/>
  </si>
  <si>
    <r>
      <rPr>
        <sz val="20"/>
        <color theme="1"/>
        <rFont val="標楷體"/>
        <family val="4"/>
        <charset val="136"/>
      </rPr>
      <t>食材名稱</t>
    </r>
    <phoneticPr fontId="12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</si>
  <si>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素丸</t>
    </r>
  </si>
  <si>
    <r>
      <rPr>
        <b/>
        <sz val="20"/>
        <rFont val="標楷體"/>
        <family val="4"/>
        <charset val="136"/>
      </rPr>
      <t>水果</t>
    </r>
    <phoneticPr fontId="9" type="noConversion"/>
  </si>
  <si>
    <r>
      <rPr>
        <sz val="20"/>
        <rFont val="標楷體"/>
        <family val="4"/>
        <charset val="136"/>
      </rPr>
      <t>生香菇</t>
    </r>
  </si>
  <si>
    <r>
      <rPr>
        <sz val="20"/>
        <rFont val="標楷體"/>
        <family val="4"/>
        <charset val="136"/>
      </rPr>
      <t>乾香菇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整朵</t>
    </r>
    <r>
      <rPr>
        <sz val="20"/>
        <rFont val="Times New Roman"/>
        <family val="1"/>
      </rPr>
      <t>)</t>
    </r>
  </si>
  <si>
    <t>香鬆飯</t>
    <phoneticPr fontId="7" type="noConversion"/>
  </si>
  <si>
    <t>紅蘿蔔</t>
    <phoneticPr fontId="7" type="noConversion"/>
  </si>
  <si>
    <r>
      <rPr>
        <sz val="20"/>
        <rFont val="標楷體"/>
        <family val="4"/>
        <charset val="136"/>
      </rPr>
      <t>黃油麵</t>
    </r>
  </si>
  <si>
    <r>
      <rPr>
        <sz val="20"/>
        <rFont val="標楷體"/>
        <family val="4"/>
        <charset val="136"/>
      </rPr>
      <t>碎干丁</t>
    </r>
  </si>
  <si>
    <r>
      <rPr>
        <sz val="20"/>
        <rFont val="標楷體"/>
        <family val="4"/>
        <charset val="136"/>
      </rPr>
      <t>綠豆芽</t>
    </r>
  </si>
  <si>
    <t>1K</t>
    <phoneticPr fontId="7" type="noConversion"/>
  </si>
  <si>
    <r>
      <rPr>
        <sz val="10"/>
        <rFont val="標楷體"/>
        <family val="4"/>
        <charset val="136"/>
      </rPr>
      <t>豆魚蛋肉類</t>
    </r>
    <phoneticPr fontId="12" type="noConversion"/>
  </si>
  <si>
    <r>
      <rPr>
        <sz val="16"/>
        <color theme="1"/>
        <rFont val="標楷體"/>
        <family val="4"/>
        <charset val="136"/>
      </rPr>
      <t>訂購總量</t>
    </r>
    <phoneticPr fontId="12" type="noConversion"/>
  </si>
  <si>
    <r>
      <rPr>
        <sz val="16"/>
        <color theme="1"/>
        <rFont val="標楷體"/>
        <family val="4"/>
        <charset val="136"/>
      </rPr>
      <t>驗收欄</t>
    </r>
    <phoneticPr fontId="9" type="noConversion"/>
  </si>
  <si>
    <r>
      <rPr>
        <sz val="28"/>
        <rFont val="標楷體"/>
        <family val="4"/>
        <charset val="136"/>
      </rPr>
      <t>加會</t>
    </r>
    <r>
      <rPr>
        <sz val="28"/>
        <rFont val="Times New Roman"/>
        <family val="1"/>
      </rPr>
      <t xml:space="preserve">:
</t>
    </r>
    <r>
      <rPr>
        <sz val="28"/>
        <rFont val="標楷體"/>
        <family val="4"/>
        <charset val="136"/>
      </rPr>
      <t>午餐秘書：</t>
    </r>
    <phoneticPr fontId="9" type="noConversion"/>
  </si>
  <si>
    <t>炸醬麵</t>
    <phoneticPr fontId="7" type="noConversion"/>
  </si>
  <si>
    <t>(麵、醬拌在一起)</t>
    <phoneticPr fontId="7" type="noConversion"/>
  </si>
  <si>
    <t>蒜粗</t>
    <phoneticPr fontId="7" type="noConversion"/>
  </si>
  <si>
    <t>0.6K</t>
    <phoneticPr fontId="7" type="noConversion"/>
  </si>
  <si>
    <t>蒜粗</t>
    <phoneticPr fontId="7" type="noConversion"/>
  </si>
  <si>
    <t>0.6K</t>
    <phoneticPr fontId="7" type="noConversion"/>
  </si>
  <si>
    <t>蘿蔔燒雞</t>
    <phoneticPr fontId="7" type="noConversion"/>
  </si>
  <si>
    <t>白蘿蔔</t>
    <phoneticPr fontId="7" type="noConversion"/>
  </si>
  <si>
    <t>去除蒜粗，其他維持</t>
    <phoneticPr fontId="7" type="noConversion"/>
  </si>
  <si>
    <r>
      <t xml:space="preserve"> </t>
    </r>
    <r>
      <rPr>
        <b/>
        <sz val="20"/>
        <rFont val="標楷體"/>
        <family val="4"/>
        <charset val="136"/>
      </rPr>
      <t>基隆市七堵區五堵共廚群組</t>
    </r>
    <r>
      <rPr>
        <b/>
        <sz val="20"/>
        <rFont val="Times New Roman"/>
        <family val="1"/>
      </rPr>
      <t>2025</t>
    </r>
    <r>
      <rPr>
        <b/>
        <sz val="20"/>
        <rFont val="標楷體"/>
        <family val="4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標楷體"/>
        <family val="4"/>
        <charset val="136"/>
      </rPr>
      <t>月份學校午餐菜單</t>
    </r>
    <phoneticPr fontId="9" type="noConversion"/>
  </si>
  <si>
    <r>
      <rPr>
        <sz val="20"/>
        <rFont val="標楷體"/>
        <family val="4"/>
        <charset val="136"/>
      </rPr>
      <t>食材供應商</t>
    </r>
    <r>
      <rPr>
        <sz val="20"/>
        <rFont val="Times New Roman"/>
        <family val="1"/>
      </rPr>
      <t>:</t>
    </r>
    <r>
      <rPr>
        <sz val="20"/>
        <rFont val="標楷體"/>
        <family val="4"/>
        <charset val="136"/>
      </rPr>
      <t>王源農產食品有限公司</t>
    </r>
    <phoneticPr fontId="9" type="noConversion"/>
  </si>
  <si>
    <r>
      <rPr>
        <b/>
        <sz val="20"/>
        <rFont val="標楷體"/>
        <family val="4"/>
        <charset val="136"/>
      </rPr>
      <t>基隆市五堵共廚群組</t>
    </r>
    <r>
      <rPr>
        <b/>
        <sz val="20"/>
        <rFont val="Times New Roman"/>
        <family val="1"/>
      </rPr>
      <t>113</t>
    </r>
    <r>
      <rPr>
        <b/>
        <sz val="20"/>
        <rFont val="標楷體"/>
        <family val="4"/>
        <charset val="136"/>
      </rPr>
      <t>學年度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上學期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</t>
    </r>
    <r>
      <rPr>
        <b/>
        <sz val="20"/>
        <rFont val="Times New Roman"/>
        <family val="1"/>
      </rPr>
      <t>19</t>
    </r>
    <r>
      <rPr>
        <b/>
        <sz val="20"/>
        <rFont val="標楷體"/>
        <family val="4"/>
        <charset val="136"/>
      </rPr>
      <t>週菜單設計暨學生反應調查表</t>
    </r>
    <phoneticPr fontId="12" type="noConversion"/>
  </si>
  <si>
    <r>
      <rPr>
        <b/>
        <sz val="20"/>
        <rFont val="標楷體"/>
        <family val="4"/>
        <charset val="136"/>
      </rPr>
      <t>基隆市五堵共廚群組</t>
    </r>
    <r>
      <rPr>
        <b/>
        <sz val="20"/>
        <rFont val="Times New Roman"/>
        <family val="1"/>
      </rPr>
      <t>113</t>
    </r>
    <r>
      <rPr>
        <b/>
        <sz val="20"/>
        <rFont val="標楷體"/>
        <family val="4"/>
        <charset val="136"/>
      </rPr>
      <t>學年度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上學期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</t>
    </r>
    <r>
      <rPr>
        <b/>
        <sz val="20"/>
        <rFont val="Times New Roman"/>
        <family val="1"/>
      </rPr>
      <t>20</t>
    </r>
    <r>
      <rPr>
        <b/>
        <sz val="20"/>
        <rFont val="標楷體"/>
        <family val="4"/>
        <charset val="136"/>
      </rPr>
      <t>週菜單設計暨學生反應調查表</t>
    </r>
    <phoneticPr fontId="12" type="noConversion"/>
  </si>
  <si>
    <t>一</t>
    <phoneticPr fontId="12" type="noConversion"/>
  </si>
  <si>
    <t>沙茶豆腐</t>
    <phoneticPr fontId="7" type="noConversion"/>
  </si>
  <si>
    <t>沙茶醬</t>
    <phoneticPr fontId="7" type="noConversion"/>
  </si>
  <si>
    <t>暖暖燒仙草</t>
    <phoneticPr fontId="7" type="noConversion"/>
  </si>
  <si>
    <t>蒜粗</t>
    <phoneticPr fontId="7" type="noConversion"/>
  </si>
  <si>
    <t>蘿蔔蝦味球湯</t>
    <phoneticPr fontId="7" type="noConversion"/>
  </si>
  <si>
    <t>小瓜肉燥</t>
    <phoneticPr fontId="7" type="noConversion"/>
  </si>
  <si>
    <t>小黃瓜</t>
    <phoneticPr fontId="7" type="noConversion"/>
  </si>
  <si>
    <t>番茄蛋花湯</t>
    <phoneticPr fontId="7" type="noConversion"/>
  </si>
  <si>
    <t>冬瓜燴魚丸</t>
    <phoneticPr fontId="7" type="noConversion"/>
  </si>
  <si>
    <t>季節時蔬</t>
    <phoneticPr fontId="7" type="noConversion"/>
  </si>
  <si>
    <t>保久乳</t>
    <phoneticPr fontId="7" type="noConversion"/>
  </si>
  <si>
    <t>豆瓣魚丁</t>
    <phoneticPr fontId="7" type="noConversion"/>
  </si>
  <si>
    <t>脆筍片</t>
    <phoneticPr fontId="7" type="noConversion"/>
  </si>
  <si>
    <t>豆瓣醬</t>
    <phoneticPr fontId="7" type="noConversion"/>
  </si>
  <si>
    <t>米醬</t>
    <phoneticPr fontId="7" type="noConversion"/>
  </si>
  <si>
    <r>
      <t>3</t>
    </r>
    <r>
      <rPr>
        <sz val="20"/>
        <rFont val="細明體"/>
        <family val="3"/>
        <charset val="136"/>
      </rPr>
      <t>桶</t>
    </r>
    <phoneticPr fontId="7" type="noConversion"/>
  </si>
  <si>
    <r>
      <rPr>
        <sz val="20"/>
        <rFont val="標楷體"/>
        <family val="4"/>
        <charset val="136"/>
      </rPr>
      <t>燕麥飯</t>
    </r>
    <phoneticPr fontId="7" type="noConversion"/>
  </si>
  <si>
    <r>
      <rPr>
        <sz val="20"/>
        <rFont val="標楷體"/>
        <family val="4"/>
        <charset val="136"/>
      </rPr>
      <t>燕麥</t>
    </r>
    <phoneticPr fontId="7" type="noConversion"/>
  </si>
  <si>
    <r>
      <rPr>
        <sz val="16"/>
        <rFont val="標楷體"/>
        <family val="4"/>
        <charset val="136"/>
      </rPr>
      <t>維持</t>
    </r>
    <phoneticPr fontId="7" type="noConversion"/>
  </si>
  <si>
    <r>
      <rPr>
        <sz val="20"/>
        <rFont val="標楷體"/>
        <family val="4"/>
        <charset val="136"/>
      </rPr>
      <t>糙米飯</t>
    </r>
    <phoneticPr fontId="7" type="noConversion"/>
  </si>
  <si>
    <r>
      <rPr>
        <sz val="16"/>
        <rFont val="標楷體"/>
        <family val="4"/>
        <charset val="136"/>
      </rPr>
      <t>維持</t>
    </r>
    <phoneticPr fontId="7" type="noConversion"/>
  </si>
  <si>
    <r>
      <rPr>
        <sz val="20"/>
        <rFont val="標楷體"/>
        <family val="4"/>
        <charset val="136"/>
      </rPr>
      <t>韓式年糕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條狀</t>
    </r>
    <r>
      <rPr>
        <sz val="20"/>
        <rFont val="Times New Roman"/>
        <family val="1"/>
      </rPr>
      <t>)</t>
    </r>
  </si>
  <si>
    <r>
      <rPr>
        <sz val="20"/>
        <rFont val="標楷體"/>
        <family val="4"/>
        <charset val="136"/>
      </rPr>
      <t>大白菜</t>
    </r>
    <phoneticPr fontId="7" type="noConversion"/>
  </si>
  <si>
    <r>
      <rPr>
        <sz val="20"/>
        <rFont val="標楷體"/>
        <family val="4"/>
        <charset val="136"/>
      </rPr>
      <t>板豆腐</t>
    </r>
  </si>
  <si>
    <r>
      <t>2</t>
    </r>
    <r>
      <rPr>
        <sz val="20"/>
        <rFont val="標楷體"/>
        <family val="4"/>
        <charset val="136"/>
      </rPr>
      <t>桶</t>
    </r>
    <phoneticPr fontId="7" type="noConversion"/>
  </si>
  <si>
    <r>
      <rPr>
        <sz val="20"/>
        <rFont val="標楷體"/>
        <family val="4"/>
        <charset val="136"/>
      </rPr>
      <t>白蘿蔔</t>
    </r>
    <phoneticPr fontId="7" type="noConversion"/>
  </si>
  <si>
    <r>
      <rPr>
        <sz val="20"/>
        <rFont val="標楷體"/>
        <family val="4"/>
        <charset val="136"/>
      </rPr>
      <t>芹菜</t>
    </r>
  </si>
  <si>
    <r>
      <rPr>
        <sz val="20"/>
        <rFont val="標楷體"/>
        <family val="4"/>
        <charset val="136"/>
      </rPr>
      <t>太白粉</t>
    </r>
  </si>
  <si>
    <r>
      <rPr>
        <sz val="16"/>
        <rFont val="標楷體"/>
        <family val="4"/>
        <charset val="136"/>
      </rPr>
      <t>維持</t>
    </r>
    <phoneticPr fontId="7" type="noConversion"/>
  </si>
  <si>
    <r>
      <rPr>
        <sz val="16"/>
        <rFont val="標楷體"/>
        <family val="4"/>
        <charset val="136"/>
      </rPr>
      <t>二</t>
    </r>
    <phoneticPr fontId="12" type="noConversion"/>
  </si>
  <si>
    <r>
      <rPr>
        <sz val="20"/>
        <rFont val="標楷體"/>
        <family val="4"/>
        <charset val="136"/>
      </rPr>
      <t>炸豬排</t>
    </r>
    <r>
      <rPr>
        <sz val="20"/>
        <rFont val="Times New Roman"/>
        <family val="1"/>
      </rPr>
      <t>*1</t>
    </r>
    <phoneticPr fontId="7" type="noConversion"/>
  </si>
  <si>
    <r>
      <rPr>
        <sz val="20"/>
        <rFont val="標楷體"/>
        <family val="4"/>
        <charset val="136"/>
      </rPr>
      <t>沙拉油</t>
    </r>
  </si>
  <si>
    <r>
      <rPr>
        <sz val="16"/>
        <rFont val="標楷體"/>
        <family val="4"/>
        <charset val="136"/>
      </rPr>
      <t>去除蒜泥，其他維持</t>
    </r>
    <phoneticPr fontId="7" type="noConversion"/>
  </si>
  <si>
    <r>
      <t>4</t>
    </r>
    <r>
      <rPr>
        <sz val="20"/>
        <rFont val="標楷體"/>
        <family val="4"/>
        <charset val="136"/>
      </rPr>
      <t>桶</t>
    </r>
    <phoneticPr fontId="7" type="noConversion"/>
  </si>
  <si>
    <r>
      <rPr>
        <sz val="20"/>
        <rFont val="標楷體"/>
        <family val="4"/>
        <charset val="136"/>
      </rPr>
      <t>中排丁</t>
    </r>
  </si>
  <si>
    <r>
      <rPr>
        <sz val="20"/>
        <rFont val="標楷體"/>
        <family val="4"/>
        <charset val="136"/>
      </rPr>
      <t>軟骨丁</t>
    </r>
  </si>
  <si>
    <r>
      <rPr>
        <sz val="16"/>
        <rFont val="標楷體"/>
        <family val="4"/>
        <charset val="136"/>
      </rPr>
      <t>去除豬肉，其他維持</t>
    </r>
    <phoneticPr fontId="7" type="noConversion"/>
  </si>
  <si>
    <r>
      <rPr>
        <sz val="20"/>
        <rFont val="標楷體"/>
        <family val="4"/>
        <charset val="136"/>
      </rPr>
      <t>杏鮑菇</t>
    </r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</si>
  <si>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素甜條</t>
    </r>
  </si>
  <si>
    <r>
      <rPr>
        <sz val="20"/>
        <rFont val="標楷體"/>
        <family val="4"/>
        <charset val="136"/>
      </rPr>
      <t>白菜貢丸湯</t>
    </r>
    <phoneticPr fontId="7" type="noConversion"/>
  </si>
  <si>
    <r>
      <rPr>
        <sz val="20"/>
        <rFont val="標楷體"/>
        <family val="4"/>
        <charset val="136"/>
      </rPr>
      <t>貢丸</t>
    </r>
    <phoneticPr fontId="7" type="noConversion"/>
  </si>
  <si>
    <r>
      <rPr>
        <b/>
        <sz val="20"/>
        <rFont val="標楷體"/>
        <family val="4"/>
        <charset val="136"/>
      </rPr>
      <t>截切水果</t>
    </r>
    <phoneticPr fontId="12" type="noConversion"/>
  </si>
  <si>
    <r>
      <rPr>
        <sz val="16"/>
        <rFont val="標楷體"/>
        <family val="4"/>
        <charset val="136"/>
      </rPr>
      <t>維持</t>
    </r>
    <phoneticPr fontId="7" type="noConversion"/>
  </si>
  <si>
    <r>
      <rPr>
        <sz val="20"/>
        <rFont val="標楷體"/>
        <family val="4"/>
        <charset val="136"/>
      </rPr>
      <t>燕麥</t>
    </r>
    <phoneticPr fontId="7" type="noConversion"/>
  </si>
  <si>
    <r>
      <rPr>
        <sz val="16"/>
        <rFont val="標楷體"/>
        <family val="4"/>
        <charset val="136"/>
      </rPr>
      <t>去除魚丁及洋蔥，其他維持</t>
    </r>
    <phoneticPr fontId="7" type="noConversion"/>
  </si>
  <si>
    <r>
      <rPr>
        <sz val="20"/>
        <rFont val="標楷體"/>
        <family val="4"/>
        <charset val="136"/>
      </rPr>
      <t>香菇雞湯</t>
    </r>
    <phoneticPr fontId="7" type="noConversion"/>
  </si>
  <si>
    <r>
      <rPr>
        <sz val="20"/>
        <rFont val="標楷體"/>
        <family val="4"/>
        <charset val="136"/>
      </rPr>
      <t>雞腿丁</t>
    </r>
    <phoneticPr fontId="7" type="noConversion"/>
  </si>
  <si>
    <r>
      <rPr>
        <sz val="16"/>
        <rFont val="標楷體"/>
        <family val="4"/>
        <charset val="136"/>
      </rPr>
      <t>維持</t>
    </r>
    <phoneticPr fontId="7" type="noConversion"/>
  </si>
  <si>
    <r>
      <rPr>
        <sz val="20"/>
        <rFont val="標楷體"/>
        <family val="4"/>
        <charset val="136"/>
      </rPr>
      <t>胚芽飯</t>
    </r>
    <phoneticPr fontId="7" type="noConversion"/>
  </si>
  <si>
    <r>
      <rPr>
        <sz val="20"/>
        <rFont val="標楷體"/>
        <family val="4"/>
        <charset val="136"/>
      </rPr>
      <t>胚芽米</t>
    </r>
    <phoneticPr fontId="7" type="noConversion"/>
  </si>
  <si>
    <r>
      <rPr>
        <sz val="20"/>
        <rFont val="標楷體"/>
        <family val="4"/>
        <charset val="136"/>
      </rPr>
      <t>粉蒸肉</t>
    </r>
    <phoneticPr fontId="7" type="noConversion"/>
  </si>
  <si>
    <r>
      <rPr>
        <sz val="20"/>
        <rFont val="標楷體"/>
        <family val="4"/>
        <charset val="136"/>
      </rPr>
      <t>豬前腿肉柳</t>
    </r>
  </si>
  <si>
    <r>
      <rPr>
        <sz val="16"/>
        <rFont val="標楷體"/>
        <family val="4"/>
        <charset val="136"/>
      </rPr>
      <t>以豆製品代替豬肉，其他維持</t>
    </r>
    <phoneticPr fontId="7" type="noConversion"/>
  </si>
  <si>
    <r>
      <rPr>
        <sz val="20"/>
        <rFont val="標楷體"/>
        <family val="4"/>
        <charset val="136"/>
      </rPr>
      <t>地瓜</t>
    </r>
    <phoneticPr fontId="7" type="noConversion"/>
  </si>
  <si>
    <r>
      <rPr>
        <sz val="20"/>
        <rFont val="標楷體"/>
        <family val="4"/>
        <charset val="136"/>
      </rPr>
      <t>小米</t>
    </r>
    <phoneticPr fontId="7" type="noConversion"/>
  </si>
  <si>
    <r>
      <rPr>
        <sz val="20"/>
        <rFont val="標楷體"/>
        <family val="4"/>
        <charset val="136"/>
      </rPr>
      <t>蒸肉粉</t>
    </r>
    <phoneticPr fontId="7" type="noConversion"/>
  </si>
  <si>
    <r>
      <t>8</t>
    </r>
    <r>
      <rPr>
        <sz val="20"/>
        <rFont val="標楷體"/>
        <family val="4"/>
        <charset val="136"/>
      </rPr>
      <t>盒</t>
    </r>
    <phoneticPr fontId="7" type="noConversion"/>
  </si>
  <si>
    <r>
      <rPr>
        <sz val="20"/>
        <rFont val="標楷體"/>
        <family val="4"/>
        <charset val="136"/>
      </rPr>
      <t>五香粉</t>
    </r>
    <phoneticPr fontId="7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</si>
  <si>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杏鮑菇</t>
    </r>
    <phoneticPr fontId="7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</si>
  <si>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百頁豆腐片</t>
    </r>
    <phoneticPr fontId="7" type="noConversion"/>
  </si>
  <si>
    <r>
      <rPr>
        <sz val="20"/>
        <rFont val="標楷體"/>
        <family val="4"/>
        <charset val="136"/>
      </rPr>
      <t>紅蘿蔔</t>
    </r>
    <phoneticPr fontId="7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</si>
  <si>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素甜不辣</t>
    </r>
  </si>
  <si>
    <r>
      <rPr>
        <sz val="20"/>
        <rFont val="標楷體"/>
        <family val="4"/>
        <charset val="136"/>
      </rPr>
      <t>蒜粗</t>
    </r>
    <phoneticPr fontId="12" type="noConversion"/>
  </si>
  <si>
    <r>
      <rPr>
        <sz val="28"/>
        <rFont val="標楷體"/>
        <family val="4"/>
        <charset val="136"/>
      </rPr>
      <t>承辦人：</t>
    </r>
    <phoneticPr fontId="9" type="noConversion"/>
  </si>
  <si>
    <r>
      <rPr>
        <sz val="20"/>
        <rFont val="標楷體"/>
        <family val="4"/>
        <charset val="136"/>
      </rPr>
      <t>總務主任：</t>
    </r>
    <phoneticPr fontId="9" type="noConversion"/>
  </si>
  <si>
    <r>
      <rPr>
        <b/>
        <sz val="20"/>
        <rFont val="標楷體"/>
        <family val="4"/>
        <charset val="136"/>
      </rPr>
      <t>基隆市五堵共廚群組</t>
    </r>
    <r>
      <rPr>
        <b/>
        <sz val="20"/>
        <rFont val="Times New Roman"/>
        <family val="1"/>
      </rPr>
      <t>113</t>
    </r>
    <r>
      <rPr>
        <b/>
        <sz val="20"/>
        <rFont val="標楷體"/>
        <family val="4"/>
        <charset val="136"/>
      </rPr>
      <t>學年度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上學期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</t>
    </r>
    <r>
      <rPr>
        <b/>
        <sz val="20"/>
        <rFont val="Times New Roman"/>
        <family val="1"/>
      </rPr>
      <t>21</t>
    </r>
    <r>
      <rPr>
        <b/>
        <sz val="20"/>
        <rFont val="標楷體"/>
        <family val="4"/>
        <charset val="136"/>
      </rPr>
      <t>週菜單設計暨學生反應調查表</t>
    </r>
    <phoneticPr fontId="12" type="noConversion"/>
  </si>
  <si>
    <r>
      <t xml:space="preserve"> </t>
    </r>
    <r>
      <rPr>
        <sz val="16"/>
        <rFont val="標楷體"/>
        <family val="4"/>
        <charset val="136"/>
      </rPr>
      <t>班級</t>
    </r>
    <r>
      <rPr>
        <sz val="16"/>
        <rFont val="Times New Roman"/>
        <family val="1"/>
      </rPr>
      <t xml:space="preserve">(class)            </t>
    </r>
    <r>
      <rPr>
        <sz val="16"/>
        <rFont val="標楷體"/>
        <family val="4"/>
        <charset val="136"/>
      </rPr>
      <t>導師</t>
    </r>
    <r>
      <rPr>
        <sz val="16"/>
        <rFont val="Times New Roman"/>
        <family val="1"/>
      </rPr>
      <t xml:space="preserve">(teacher)   </t>
    </r>
    <r>
      <rPr>
        <sz val="16"/>
        <rFont val="標楷體"/>
        <family val="4"/>
        <charset val="136"/>
      </rPr>
      <t>　</t>
    </r>
    <r>
      <rPr>
        <sz val="16"/>
        <rFont val="Times New Roman"/>
        <family val="1"/>
      </rPr>
      <t xml:space="preserve">        </t>
    </r>
    <r>
      <rPr>
        <sz val="16"/>
        <rFont val="標楷體"/>
        <family val="4"/>
        <charset val="136"/>
      </rPr>
      <t>學生數</t>
    </r>
    <r>
      <rPr>
        <sz val="16"/>
        <rFont val="Times New Roman"/>
        <family val="1"/>
      </rPr>
      <t xml:space="preserve">(a total of students)                    </t>
    </r>
    <r>
      <rPr>
        <sz val="16"/>
        <rFont val="標楷體"/>
        <family val="4"/>
        <charset val="136"/>
      </rPr>
      <t>本週用餐天數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天</t>
    </r>
    <r>
      <rPr>
        <sz val="16"/>
        <rFont val="Times New Roman"/>
        <family val="1"/>
      </rPr>
      <t xml:space="preserve">(day)               </t>
    </r>
    <phoneticPr fontId="12" type="noConversion"/>
  </si>
  <si>
    <r>
      <rPr>
        <sz val="16"/>
        <rFont val="標楷體"/>
        <family val="4"/>
        <charset val="136"/>
      </rPr>
      <t>用餐人數</t>
    </r>
    <phoneticPr fontId="9" type="noConversion"/>
  </si>
  <si>
    <r>
      <t>response</t>
    </r>
    <r>
      <rPr>
        <sz val="16"/>
        <rFont val="標楷體"/>
        <family val="4"/>
        <charset val="136"/>
      </rPr>
      <t>意見反應</t>
    </r>
    <phoneticPr fontId="12" type="noConversion"/>
  </si>
  <si>
    <r>
      <rPr>
        <sz val="10"/>
        <rFont val="標楷體"/>
        <family val="4"/>
        <charset val="136"/>
      </rPr>
      <t>全榖雜糧類</t>
    </r>
    <phoneticPr fontId="9" type="noConversion"/>
  </si>
  <si>
    <r>
      <rPr>
        <sz val="10"/>
        <rFont val="標楷體"/>
        <family val="4"/>
        <charset val="136"/>
      </rPr>
      <t>豆魚蛋肉類</t>
    </r>
    <phoneticPr fontId="12" type="noConversion"/>
  </si>
  <si>
    <r>
      <rPr>
        <sz val="16"/>
        <rFont val="標楷體"/>
        <family val="4"/>
        <charset val="136"/>
      </rPr>
      <t>一</t>
    </r>
    <phoneticPr fontId="9" type="noConversion"/>
  </si>
  <si>
    <r>
      <rPr>
        <sz val="20"/>
        <rFont val="標楷體"/>
        <family val="4"/>
        <charset val="136"/>
      </rPr>
      <t>杏鮑菇</t>
    </r>
    <phoneticPr fontId="7" type="noConversion"/>
  </si>
  <si>
    <r>
      <t>1</t>
    </r>
    <r>
      <rPr>
        <sz val="20"/>
        <rFont val="標楷體"/>
        <family val="4"/>
        <charset val="136"/>
      </rPr>
      <t>盒</t>
    </r>
    <phoneticPr fontId="7" type="noConversion"/>
  </si>
  <si>
    <r>
      <rPr>
        <sz val="20"/>
        <rFont val="標楷體"/>
        <family val="4"/>
        <charset val="136"/>
      </rPr>
      <t>豆干片</t>
    </r>
    <phoneticPr fontId="7" type="noConversion"/>
  </si>
  <si>
    <r>
      <rPr>
        <sz val="20"/>
        <rFont val="標楷體"/>
        <family val="4"/>
        <charset val="136"/>
      </rPr>
      <t>豆瓣醬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不辣</t>
    </r>
    <r>
      <rPr>
        <sz val="20"/>
        <rFont val="Times New Roman"/>
        <family val="1"/>
      </rPr>
      <t>)</t>
    </r>
    <phoneticPr fontId="7" type="noConversion"/>
  </si>
  <si>
    <r>
      <rPr>
        <sz val="20"/>
        <rFont val="標楷體"/>
        <family val="4"/>
        <charset val="136"/>
      </rPr>
      <t>薑絲冬瓜湯</t>
    </r>
    <phoneticPr fontId="7" type="noConversion"/>
  </si>
  <si>
    <r>
      <t>1</t>
    </r>
    <r>
      <rPr>
        <sz val="20"/>
        <rFont val="細明體"/>
        <family val="3"/>
        <charset val="136"/>
      </rPr>
      <t>包</t>
    </r>
    <phoneticPr fontId="7" type="noConversion"/>
  </si>
  <si>
    <r>
      <rPr>
        <sz val="16"/>
        <rFont val="標楷體"/>
        <family val="4"/>
        <charset val="136"/>
      </rPr>
      <t>二</t>
    </r>
    <phoneticPr fontId="12" type="noConversion"/>
  </si>
  <si>
    <r>
      <rPr>
        <sz val="20"/>
        <rFont val="標楷體"/>
        <family val="4"/>
        <charset val="136"/>
      </rPr>
      <t>白菜凍腐煲</t>
    </r>
    <phoneticPr fontId="7" type="noConversion"/>
  </si>
  <si>
    <r>
      <rPr>
        <sz val="16"/>
        <rFont val="標楷體"/>
        <family val="4"/>
        <charset val="136"/>
      </rPr>
      <t>以豆製品代替雞肉，其他維持</t>
    </r>
    <phoneticPr fontId="7" type="noConversion"/>
  </si>
  <si>
    <r>
      <rPr>
        <sz val="20"/>
        <rFont val="標楷體"/>
        <family val="4"/>
        <charset val="136"/>
      </rPr>
      <t>茶葉蛋</t>
    </r>
    <r>
      <rPr>
        <sz val="20"/>
        <rFont val="Times New Roman"/>
        <family val="1"/>
      </rPr>
      <t>*1</t>
    </r>
    <phoneticPr fontId="7" type="noConversion"/>
  </si>
  <si>
    <r>
      <rPr>
        <sz val="20"/>
        <rFont val="標楷體"/>
        <family val="4"/>
        <charset val="136"/>
      </rPr>
      <t>榨菜肉絲湯</t>
    </r>
    <phoneticPr fontId="7" type="noConversion"/>
  </si>
  <si>
    <r>
      <rPr>
        <sz val="20"/>
        <rFont val="標楷體"/>
        <family val="4"/>
        <charset val="136"/>
      </rPr>
      <t>壽喜燒肉片</t>
    </r>
    <phoneticPr fontId="7" type="noConversion"/>
  </si>
  <si>
    <r>
      <rPr>
        <sz val="20"/>
        <rFont val="標楷體"/>
        <family val="4"/>
        <charset val="136"/>
      </rPr>
      <t>脆圓</t>
    </r>
    <phoneticPr fontId="7" type="noConversion"/>
  </si>
  <si>
    <t>★保久乳+截切水果</t>
    <phoneticPr fontId="9" type="noConversion"/>
  </si>
  <si>
    <t>★保久乳+截切水果</t>
    <phoneticPr fontId="9" type="noConversion"/>
  </si>
  <si>
    <t>大頭菜排骨湯</t>
    <phoneticPr fontId="7" type="noConversion"/>
  </si>
  <si>
    <t>大頭菜</t>
    <phoneticPr fontId="7" type="noConversion"/>
  </si>
  <si>
    <t>骨腿丁</t>
    <phoneticPr fontId="7" type="noConversion"/>
  </si>
  <si>
    <t>綠豆</t>
    <phoneticPr fontId="7" type="noConversion"/>
  </si>
  <si>
    <t>海帶絲</t>
    <phoneticPr fontId="7" type="noConversion"/>
  </si>
  <si>
    <t>3k</t>
    <phoneticPr fontId="7" type="noConversion"/>
  </si>
  <si>
    <r>
      <rPr>
        <sz val="20"/>
        <rFont val="Microsoft JhengHei"/>
        <family val="4"/>
      </rPr>
      <t>青</t>
    </r>
    <r>
      <rPr>
        <sz val="20"/>
        <rFont val="標楷體"/>
        <family val="4"/>
        <charset val="136"/>
      </rPr>
      <t>豆仁</t>
    </r>
    <phoneticPr fontId="7" type="noConversion"/>
  </si>
  <si>
    <t>冷凍青豆仁</t>
    <phoneticPr fontId="7" type="noConversion"/>
  </si>
  <si>
    <r>
      <rPr>
        <sz val="20"/>
        <rFont val="標楷體"/>
        <family val="4"/>
        <charset val="136"/>
      </rPr>
      <t>五穀飯</t>
    </r>
  </si>
  <si>
    <r>
      <rPr>
        <sz val="20"/>
        <rFont val="標楷體"/>
        <family val="4"/>
        <charset val="136"/>
      </rPr>
      <t>五穀米</t>
    </r>
    <phoneticPr fontId="7" type="noConversion"/>
  </si>
  <si>
    <r>
      <rPr>
        <sz val="16"/>
        <rFont val="標楷體"/>
        <family val="4"/>
        <charset val="136"/>
      </rPr>
      <t>維持</t>
    </r>
    <phoneticPr fontId="7" type="noConversion"/>
  </si>
  <si>
    <r>
      <rPr>
        <sz val="20"/>
        <rFont val="標楷體"/>
        <family val="4"/>
        <charset val="136"/>
      </rPr>
      <t>家常滷肉</t>
    </r>
    <phoneticPr fontId="7" type="noConversion"/>
  </si>
  <si>
    <r>
      <rPr>
        <sz val="20"/>
        <rFont val="標楷體"/>
        <family val="4"/>
        <charset val="136"/>
      </rPr>
      <t>素食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杏鮑菇</t>
    </r>
    <phoneticPr fontId="7" type="noConversion"/>
  </si>
  <si>
    <t>洋蔥炒蛋</t>
    <phoneticPr fontId="7" type="noConversion"/>
  </si>
  <si>
    <t>★雞蛋</t>
    <phoneticPr fontId="7" type="noConversion"/>
  </si>
  <si>
    <t>紅蘿蔔</t>
    <phoneticPr fontId="7" type="noConversion"/>
  </si>
  <si>
    <r>
      <rPr>
        <sz val="20"/>
        <rFont val="標楷體"/>
        <family val="4"/>
        <charset val="136"/>
      </rPr>
      <t>季節時蔬</t>
    </r>
    <phoneticPr fontId="7" type="noConversion"/>
  </si>
  <si>
    <r>
      <rPr>
        <sz val="20"/>
        <rFont val="標楷體"/>
        <family val="4"/>
        <charset val="136"/>
      </rPr>
      <t>時蔬</t>
    </r>
  </si>
  <si>
    <r>
      <rPr>
        <sz val="20"/>
        <rFont val="標楷體"/>
        <family val="4"/>
        <charset val="136"/>
      </rPr>
      <t>蒜粗</t>
    </r>
  </si>
  <si>
    <r>
      <rPr>
        <sz val="20"/>
        <rFont val="標楷體"/>
        <family val="4"/>
        <charset val="136"/>
      </rPr>
      <t>洋芋大骨湯</t>
    </r>
    <phoneticPr fontId="7" type="noConversion"/>
  </si>
  <si>
    <r>
      <rPr>
        <sz val="16"/>
        <rFont val="標楷體"/>
        <family val="4"/>
        <charset val="136"/>
      </rPr>
      <t>去除大骨，其他維持</t>
    </r>
    <phoneticPr fontId="7" type="noConversion"/>
  </si>
  <si>
    <r>
      <rPr>
        <sz val="20"/>
        <rFont val="標楷體"/>
        <family val="4"/>
        <charset val="136"/>
      </rPr>
      <t>枸杞</t>
    </r>
    <phoneticPr fontId="7" type="noConversion"/>
  </si>
  <si>
    <r>
      <rPr>
        <sz val="20"/>
        <rFont val="標楷體"/>
        <family val="4"/>
        <charset val="136"/>
      </rPr>
      <t>大骨</t>
    </r>
    <phoneticPr fontId="7" type="noConversion"/>
  </si>
  <si>
    <r>
      <rPr>
        <sz val="20"/>
        <rFont val="標楷體"/>
        <family val="4"/>
        <charset val="136"/>
      </rPr>
      <t>可樂</t>
    </r>
    <phoneticPr fontId="7" type="noConversion"/>
  </si>
  <si>
    <r>
      <rPr>
        <sz val="16"/>
        <rFont val="標楷體"/>
        <family val="4"/>
        <charset val="136"/>
      </rPr>
      <t>以豆干片代替雞捲片，去除蒜泥，其他維持</t>
    </r>
    <phoneticPr fontId="7" type="noConversion"/>
  </si>
  <si>
    <r>
      <rPr>
        <sz val="20"/>
        <rFont val="標楷體"/>
        <family val="4"/>
        <charset val="136"/>
      </rPr>
      <t>黑木耳</t>
    </r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</si>
  <si>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豆干片</t>
    </r>
    <phoneticPr fontId="7" type="noConversion"/>
  </si>
  <si>
    <r>
      <rPr>
        <sz val="20"/>
        <rFont val="標楷體"/>
        <family val="4"/>
        <charset val="136"/>
      </rPr>
      <t>蒜泥</t>
    </r>
    <phoneticPr fontId="7" type="noConversion"/>
  </si>
  <si>
    <r>
      <rPr>
        <sz val="20"/>
        <rFont val="標楷體"/>
        <family val="4"/>
        <charset val="136"/>
      </rPr>
      <t>時蔬</t>
    </r>
    <r>
      <rPr>
        <b/>
        <sz val="6"/>
        <rFont val="Times New Roman"/>
        <family val="1"/>
      </rPr>
      <t/>
    </r>
    <phoneticPr fontId="9" type="noConversion"/>
  </si>
  <si>
    <r>
      <rPr>
        <sz val="14"/>
        <rFont val="標楷體"/>
        <family val="4"/>
        <charset val="136"/>
      </rPr>
      <t>去除蒜粗，其他維持</t>
    </r>
    <phoneticPr fontId="7" type="noConversion"/>
  </si>
  <si>
    <r>
      <rPr>
        <sz val="20"/>
        <rFont val="標楷體"/>
        <family val="4"/>
        <charset val="136"/>
      </rPr>
      <t>蒜粗</t>
    </r>
    <phoneticPr fontId="7" type="noConversion"/>
  </si>
  <si>
    <r>
      <rPr>
        <sz val="20"/>
        <rFont val="標楷體"/>
        <family val="4"/>
        <charset val="136"/>
      </rPr>
      <t>白菜凍腐湯</t>
    </r>
    <phoneticPr fontId="7" type="noConversion"/>
  </si>
  <si>
    <r>
      <t>100%</t>
    </r>
    <r>
      <rPr>
        <b/>
        <sz val="12"/>
        <rFont val="標楷體"/>
        <family val="4"/>
        <charset val="136"/>
      </rPr>
      <t>果汁</t>
    </r>
    <r>
      <rPr>
        <b/>
        <sz val="12"/>
        <rFont val="Times New Roman"/>
        <family val="1"/>
      </rPr>
      <t>+</t>
    </r>
    <r>
      <rPr>
        <b/>
        <sz val="12"/>
        <rFont val="標楷體"/>
        <family val="4"/>
        <charset val="136"/>
      </rPr>
      <t>幼兒園水果</t>
    </r>
  </si>
  <si>
    <r>
      <rPr>
        <b/>
        <sz val="9"/>
        <rFont val="標楷體"/>
        <family val="4"/>
        <charset val="136"/>
      </rPr>
      <t>每人</t>
    </r>
    <r>
      <rPr>
        <b/>
        <sz val="9"/>
        <rFont val="Times New Roman"/>
        <family val="1"/>
      </rPr>
      <t>1</t>
    </r>
    <r>
      <rPr>
        <b/>
        <sz val="9"/>
        <rFont val="標楷體"/>
        <family val="4"/>
        <charset val="136"/>
      </rPr>
      <t>罐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全校都有</t>
    </r>
    <r>
      <rPr>
        <b/>
        <sz val="9"/>
        <rFont val="Times New Roman"/>
        <family val="1"/>
      </rPr>
      <t>)+</t>
    </r>
    <r>
      <rPr>
        <b/>
        <sz val="9"/>
        <rFont val="標楷體"/>
        <family val="4"/>
        <charset val="136"/>
      </rPr>
      <t>幼兒園學生水果每人</t>
    </r>
    <r>
      <rPr>
        <b/>
        <sz val="9"/>
        <rFont val="Times New Roman"/>
        <family val="1"/>
      </rPr>
      <t>1</t>
    </r>
    <r>
      <rPr>
        <b/>
        <sz val="9"/>
        <rFont val="標楷體"/>
        <family val="4"/>
        <charset val="136"/>
      </rPr>
      <t>份</t>
    </r>
  </si>
  <si>
    <t>0.3K</t>
    <phoneticPr fontId="7" type="noConversion"/>
  </si>
  <si>
    <r>
      <rPr>
        <sz val="20"/>
        <rFont val="標楷體"/>
        <family val="4"/>
        <charset val="136"/>
      </rPr>
      <t>豬肉丁</t>
    </r>
    <phoneticPr fontId="7" type="noConversion"/>
  </si>
  <si>
    <r>
      <rPr>
        <sz val="20"/>
        <rFont val="標楷體"/>
        <family val="4"/>
        <charset val="136"/>
      </rPr>
      <t>海帶結</t>
    </r>
    <phoneticPr fontId="7" type="noConversion"/>
  </si>
  <si>
    <t>青豆仁</t>
    <phoneticPr fontId="7" type="noConversion"/>
  </si>
  <si>
    <t>味噌燒雞</t>
    <phoneticPr fontId="7" type="noConversion"/>
  </si>
  <si>
    <t>★雞捲片</t>
    <phoneticPr fontId="7" type="noConversion"/>
  </si>
  <si>
    <t>雞胸丁</t>
    <phoneticPr fontId="7" type="noConversion"/>
  </si>
  <si>
    <t>洋蔥</t>
    <phoneticPr fontId="7" type="noConversion"/>
  </si>
  <si>
    <r>
      <rPr>
        <sz val="16"/>
        <rFont val="標楷體"/>
        <family val="4"/>
        <charset val="136"/>
      </rPr>
      <t>以豆製品代替雞肉，去除洋蔥，其他維持</t>
    </r>
    <phoneticPr fontId="7" type="noConversion"/>
  </si>
  <si>
    <t>海帶干絲</t>
    <phoneticPr fontId="7" type="noConversion"/>
  </si>
  <si>
    <r>
      <rPr>
        <sz val="16"/>
        <rFont val="標楷體"/>
        <family val="4"/>
        <charset val="136"/>
      </rPr>
      <t>去除洋蔥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其他維持</t>
    </r>
    <phoneticPr fontId="7" type="noConversion"/>
  </si>
  <si>
    <r>
      <rPr>
        <sz val="14"/>
        <rFont val="標楷體"/>
        <family val="4"/>
        <charset val="136"/>
      </rPr>
      <t>去除蒜泥，其他維持</t>
    </r>
    <phoneticPr fontId="7" type="noConversion"/>
  </si>
  <si>
    <t>★凍豆腐</t>
    <phoneticPr fontId="7" type="noConversion"/>
  </si>
  <si>
    <r>
      <rPr>
        <sz val="20"/>
        <rFont val="標楷體"/>
        <family val="4"/>
        <charset val="136"/>
      </rPr>
      <t>素食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金針菇</t>
    </r>
    <phoneticPr fontId="7" type="noConversion"/>
  </si>
  <si>
    <t>金茸蛋花湯</t>
    <phoneticPr fontId="7" type="noConversion"/>
  </si>
  <si>
    <r>
      <rPr>
        <sz val="20"/>
        <rFont val="標楷體"/>
        <family val="4"/>
        <charset val="136"/>
      </rPr>
      <t>時蔬</t>
    </r>
    <r>
      <rPr>
        <b/>
        <sz val="6"/>
        <rFont val="Times New Roman"/>
        <family val="1"/>
      </rPr>
      <t/>
    </r>
    <phoneticPr fontId="9" type="noConversion"/>
  </si>
  <si>
    <t>四</t>
    <phoneticPr fontId="12" type="noConversion"/>
  </si>
  <si>
    <t>芹菜</t>
    <phoneticPr fontId="7" type="noConversion"/>
  </si>
  <si>
    <t>蒜泥</t>
    <phoneticPr fontId="7" type="noConversion"/>
  </si>
  <si>
    <t>去除蒜泥，其他維持</t>
    <phoneticPr fontId="7" type="noConversion"/>
  </si>
  <si>
    <t>★白干絲</t>
    <phoneticPr fontId="7" type="noConversion"/>
  </si>
  <si>
    <t>★雞蛋</t>
    <phoneticPr fontId="7" type="noConversion"/>
  </si>
  <si>
    <t>蘿蔔燉肉</t>
    <phoneticPr fontId="7" type="noConversion"/>
  </si>
  <si>
    <r>
      <rPr>
        <sz val="18"/>
        <rFont val="標楷體"/>
        <family val="4"/>
        <charset val="136"/>
      </rPr>
      <t>★素食</t>
    </r>
    <r>
      <rPr>
        <sz val="18"/>
        <rFont val="Times New Roman"/>
        <family val="1"/>
      </rPr>
      <t>-1/4</t>
    </r>
    <r>
      <rPr>
        <sz val="18"/>
        <rFont val="標楷體"/>
        <family val="4"/>
        <charset val="136"/>
      </rPr>
      <t>方干</t>
    </r>
    <phoneticPr fontId="7" type="noConversion"/>
  </si>
  <si>
    <t>★油腐丁</t>
    <phoneticPr fontId="7" type="noConversion"/>
  </si>
  <si>
    <r>
      <rPr>
        <sz val="20"/>
        <rFont val="標楷體"/>
        <family val="4"/>
        <charset val="136"/>
      </rPr>
      <t>有機時蔬</t>
    </r>
    <r>
      <rPr>
        <b/>
        <sz val="6"/>
        <rFont val="Times New Roman"/>
        <family val="1"/>
      </rPr>
      <t/>
    </r>
    <phoneticPr fontId="9" type="noConversion"/>
  </si>
  <si>
    <r>
      <rPr>
        <sz val="20"/>
        <rFont val="標楷體"/>
        <family val="4"/>
        <charset val="136"/>
      </rPr>
      <t>有機時蔬</t>
    </r>
    <r>
      <rPr>
        <b/>
        <sz val="6"/>
        <rFont val="Times New Roman"/>
        <family val="1"/>
      </rPr>
      <t/>
    </r>
    <phoneticPr fontId="9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</si>
  <si>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豆干丁</t>
    </r>
    <phoneticPr fontId="7" type="noConversion"/>
  </si>
  <si>
    <t>五穀飯</t>
    <phoneticPr fontId="7" type="noConversion"/>
  </si>
  <si>
    <t>五穀米</t>
    <phoneticPr fontId="7" type="noConversion"/>
  </si>
  <si>
    <t>五穀飯</t>
    <phoneticPr fontId="7" type="noConversion"/>
  </si>
  <si>
    <t>五穀米</t>
    <phoneticPr fontId="7" type="noConversion"/>
  </si>
  <si>
    <t>燒烤雞丁</t>
    <phoneticPr fontId="7" type="noConversion"/>
  </si>
  <si>
    <r>
      <t>12</t>
    </r>
    <r>
      <rPr>
        <sz val="20"/>
        <rFont val="細明體"/>
        <family val="3"/>
        <charset val="136"/>
      </rPr>
      <t>罐</t>
    </r>
    <phoneticPr fontId="7" type="noConversion"/>
  </si>
  <si>
    <t>以豆製品代替雞肉，其他維持</t>
    <phoneticPr fontId="7" type="noConversion"/>
  </si>
  <si>
    <t>蜜汁烤肉醬(李錦記)</t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</si>
  <si>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-1/4</t>
    </r>
    <r>
      <rPr>
        <sz val="20"/>
        <rFont val="標楷體"/>
        <family val="4"/>
        <charset val="136"/>
      </rPr>
      <t>豆干</t>
    </r>
    <phoneticPr fontId="7" type="noConversion"/>
  </si>
  <si>
    <t>海苔粉</t>
    <phoneticPr fontId="7" type="noConversion"/>
  </si>
  <si>
    <r>
      <t>24</t>
    </r>
    <r>
      <rPr>
        <sz val="20"/>
        <rFont val="細明體"/>
        <family val="3"/>
        <charset val="136"/>
      </rPr>
      <t>顆</t>
    </r>
    <phoneticPr fontId="7" type="noConversion"/>
  </si>
  <si>
    <t>照燒醬</t>
    <phoneticPr fontId="7" type="noConversion"/>
  </si>
  <si>
    <r>
      <t>3</t>
    </r>
    <r>
      <rPr>
        <sz val="20"/>
        <rFont val="細明體"/>
        <family val="3"/>
        <charset val="136"/>
      </rPr>
      <t>大桶</t>
    </r>
    <phoneticPr fontId="7" type="noConversion"/>
  </si>
  <si>
    <r>
      <t>2</t>
    </r>
    <r>
      <rPr>
        <sz val="20"/>
        <rFont val="細明體"/>
        <family val="3"/>
        <charset val="136"/>
      </rPr>
      <t>大包</t>
    </r>
    <phoneticPr fontId="7" type="noConversion"/>
  </si>
  <si>
    <r>
      <rPr>
        <sz val="20"/>
        <rFont val="標楷體"/>
        <family val="4"/>
        <charset val="136"/>
      </rPr>
      <t>★素食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豆腸</t>
    </r>
    <phoneticPr fontId="7" type="noConversion"/>
  </si>
  <si>
    <t>★素-雞蛋</t>
    <phoneticPr fontId="7" type="noConversion"/>
  </si>
  <si>
    <t>★柴魚片</t>
    <phoneticPr fontId="7" type="noConversion"/>
  </si>
  <si>
    <t>魷魚燒*2</t>
    <phoneticPr fontId="7" type="noConversion"/>
  </si>
  <si>
    <t>冷凍地瓜小丁</t>
    <phoneticPr fontId="7" type="noConversion"/>
  </si>
  <si>
    <t>脆圓</t>
    <phoneticPr fontId="7" type="noConversion"/>
  </si>
  <si>
    <t>日式蒸蛋</t>
    <phoneticPr fontId="7" type="noConversion"/>
  </si>
  <si>
    <r>
      <rPr>
        <sz val="20"/>
        <rFont val="標楷體"/>
        <family val="4"/>
        <charset val="136"/>
      </rPr>
      <t>★雞蛋</t>
    </r>
    <phoneticPr fontId="7" type="noConversion"/>
  </si>
  <si>
    <r>
      <rPr>
        <sz val="20"/>
        <rFont val="標楷體"/>
        <family val="4"/>
        <charset val="136"/>
      </rPr>
      <t>★魚板絲</t>
    </r>
    <phoneticPr fontId="7" type="noConversion"/>
  </si>
  <si>
    <r>
      <rPr>
        <sz val="20"/>
        <rFont val="Segoe UI Symbol"/>
        <family val="4"/>
      </rPr>
      <t>★</t>
    </r>
    <r>
      <rPr>
        <sz val="20"/>
        <rFont val="標楷體"/>
        <family val="4"/>
        <charset val="136"/>
      </rPr>
      <t>柴魚醬油</t>
    </r>
    <phoneticPr fontId="7" type="noConversion"/>
  </si>
  <si>
    <r>
      <rPr>
        <sz val="20"/>
        <rFont val="標楷體"/>
        <family val="4"/>
        <charset val="136"/>
      </rPr>
      <t>年糕紙</t>
    </r>
  </si>
  <si>
    <t>去除魚板及柴魚醬油，其他維持</t>
    <phoneticPr fontId="7" type="noConversion"/>
  </si>
  <si>
    <r>
      <t>60</t>
    </r>
    <r>
      <rPr>
        <sz val="20"/>
        <rFont val="標楷體"/>
        <family val="4"/>
        <charset val="136"/>
      </rPr>
      <t>張</t>
    </r>
    <phoneticPr fontId="7" type="noConversion"/>
  </si>
  <si>
    <t>綠豆雙寶湯</t>
    <phoneticPr fontId="7" type="noConversion"/>
  </si>
  <si>
    <t>照燒雞丁</t>
    <phoneticPr fontId="7" type="noConversion"/>
  </si>
  <si>
    <r>
      <rPr>
        <sz val="20"/>
        <rFont val="標楷體"/>
        <family val="4"/>
        <charset val="136"/>
      </rPr>
      <t>日式照燒醬</t>
    </r>
    <phoneticPr fontId="7" type="noConversion"/>
  </si>
  <si>
    <r>
      <rPr>
        <sz val="20"/>
        <rFont val="標楷體"/>
        <family val="4"/>
        <charset val="136"/>
      </rPr>
      <t>日式照燒醬</t>
    </r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</si>
  <si>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素雞片</t>
    </r>
    <phoneticPr fontId="7" type="noConversion"/>
  </si>
  <si>
    <r>
      <t>3</t>
    </r>
    <r>
      <rPr>
        <sz val="20"/>
        <rFont val="細明體"/>
        <family val="3"/>
        <charset val="136"/>
      </rPr>
      <t>桶</t>
    </r>
    <phoneticPr fontId="7" type="noConversion"/>
  </si>
  <si>
    <t>三杯油腐</t>
    <phoneticPr fontId="7" type="noConversion"/>
  </si>
  <si>
    <r>
      <rPr>
        <sz val="20"/>
        <rFont val="標楷體"/>
        <family val="4"/>
        <charset val="136"/>
      </rPr>
      <t>米血糕丁</t>
    </r>
    <phoneticPr fontId="7" type="noConversion"/>
  </si>
  <si>
    <r>
      <rPr>
        <sz val="20"/>
        <rFont val="標楷體"/>
        <family val="4"/>
        <charset val="136"/>
      </rPr>
      <t>九層塔</t>
    </r>
    <phoneticPr fontId="7" type="noConversion"/>
  </si>
  <si>
    <t>老薑片</t>
    <phoneticPr fontId="7" type="noConversion"/>
  </si>
  <si>
    <r>
      <rPr>
        <sz val="20"/>
        <rFont val="標楷體"/>
        <family val="4"/>
        <charset val="136"/>
      </rPr>
      <t>蒜粒</t>
    </r>
    <phoneticPr fontId="7" type="noConversion"/>
  </si>
  <si>
    <r>
      <rPr>
        <sz val="20"/>
        <rFont val="標楷體"/>
        <family val="4"/>
        <charset val="136"/>
      </rPr>
      <t>麻油</t>
    </r>
    <phoneticPr fontId="7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</si>
  <si>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素米血</t>
    </r>
    <phoneticPr fontId="7" type="noConversion"/>
  </si>
  <si>
    <t>0.5K</t>
    <phoneticPr fontId="7" type="noConversion"/>
  </si>
  <si>
    <t>以素米血代替米血，去除蒜粒，其他維持</t>
    <phoneticPr fontId="7" type="noConversion"/>
  </si>
  <si>
    <t>高麗菜</t>
    <phoneticPr fontId="7" type="noConversion"/>
  </si>
  <si>
    <t>★油腐丁</t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</si>
  <si>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板豆腐</t>
    </r>
    <phoneticPr fontId="7" type="noConversion"/>
  </si>
  <si>
    <t>★蝦味球</t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</si>
  <si>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豆包絲</t>
    </r>
    <phoneticPr fontId="7" type="noConversion"/>
  </si>
  <si>
    <r>
      <rPr>
        <sz val="14"/>
        <rFont val="標楷體"/>
        <family val="4"/>
        <charset val="136"/>
      </rPr>
      <t>以豆製品代替中排丁及軟骨丁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其它維持</t>
    </r>
    <phoneticPr fontId="7" type="noConversion"/>
  </si>
  <si>
    <t>奶香義大利麵</t>
    <phoneticPr fontId="7" type="noConversion"/>
  </si>
  <si>
    <t>(麵、醬分開)</t>
    <phoneticPr fontId="7" type="noConversion"/>
  </si>
  <si>
    <t>茄汁燒雞</t>
    <phoneticPr fontId="7" type="noConversion"/>
  </si>
  <si>
    <r>
      <rPr>
        <sz val="20"/>
        <rFont val="標楷體"/>
        <family val="4"/>
        <charset val="136"/>
      </rPr>
      <t>火腿丁</t>
    </r>
    <phoneticPr fontId="7" type="noConversion"/>
  </si>
  <si>
    <r>
      <rPr>
        <sz val="20"/>
        <rFont val="標楷體"/>
        <family val="4"/>
        <charset val="136"/>
      </rPr>
      <t>★全脂奶粉</t>
    </r>
  </si>
  <si>
    <r>
      <t>2</t>
    </r>
    <r>
      <rPr>
        <sz val="20"/>
        <rFont val="細明體"/>
        <family val="3"/>
        <charset val="136"/>
      </rPr>
      <t>條</t>
    </r>
    <phoneticPr fontId="7" type="noConversion"/>
  </si>
  <si>
    <r>
      <rPr>
        <sz val="16"/>
        <rFont val="標楷體"/>
        <family val="4"/>
        <charset val="136"/>
      </rPr>
      <t>以豆干丁代替豬絞肉，去除洋蔥及蒜泥，其他維持</t>
    </r>
    <phoneticPr fontId="7" type="noConversion"/>
  </si>
  <si>
    <t>0.6K</t>
    <phoneticPr fontId="7" type="noConversion"/>
  </si>
  <si>
    <r>
      <rPr>
        <sz val="20"/>
        <rFont val="標楷體"/>
        <family val="4"/>
        <charset val="136"/>
      </rPr>
      <t>★素食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豆干丁</t>
    </r>
    <phoneticPr fontId="7" type="noConversion"/>
  </si>
  <si>
    <t>★麵粉</t>
    <phoneticPr fontId="7" type="noConversion"/>
  </si>
  <si>
    <r>
      <rPr>
        <sz val="20"/>
        <rFont val="標楷體"/>
        <family val="4"/>
        <charset val="136"/>
      </rPr>
      <t>清雞肉丁</t>
    </r>
    <phoneticPr fontId="7" type="noConversion"/>
  </si>
  <si>
    <r>
      <rPr>
        <sz val="20"/>
        <rFont val="標楷體"/>
        <family val="4"/>
        <charset val="136"/>
      </rPr>
      <t>洋蔥</t>
    </r>
    <phoneticPr fontId="7" type="noConversion"/>
  </si>
  <si>
    <r>
      <rPr>
        <sz val="20"/>
        <rFont val="標楷體"/>
        <family val="4"/>
        <charset val="136"/>
      </rPr>
      <t>番茄糊</t>
    </r>
    <phoneticPr fontId="7" type="noConversion"/>
  </si>
  <si>
    <t>大番茄</t>
    <phoneticPr fontId="7" type="noConversion"/>
  </si>
  <si>
    <t>紅蘿蔔</t>
    <phoneticPr fontId="7" type="noConversion"/>
  </si>
  <si>
    <t>冷凍青豆仁</t>
    <phoneticPr fontId="7" type="noConversion"/>
  </si>
  <si>
    <r>
      <t>4</t>
    </r>
    <r>
      <rPr>
        <sz val="20"/>
        <rFont val="細明體"/>
        <family val="3"/>
        <charset val="136"/>
      </rPr>
      <t>桶</t>
    </r>
    <phoneticPr fontId="7" type="noConversion"/>
  </si>
  <si>
    <r>
      <t>2</t>
    </r>
    <r>
      <rPr>
        <sz val="20"/>
        <rFont val="細明體"/>
        <family val="3"/>
        <charset val="136"/>
      </rPr>
      <t>桶</t>
    </r>
    <phoneticPr fontId="7" type="noConversion"/>
  </si>
  <si>
    <t>以豆製品代替雞肉，去除洋蔥，其他維持</t>
    <phoneticPr fontId="7" type="noConversion"/>
  </si>
  <si>
    <t>玉米濃湯</t>
    <phoneticPr fontId="7" type="noConversion"/>
  </si>
  <si>
    <t>去除培根，其他維持</t>
    <phoneticPr fontId="7" type="noConversion"/>
  </si>
  <si>
    <t>培根</t>
    <phoneticPr fontId="7" type="noConversion"/>
  </si>
  <si>
    <t>★貝殼麵</t>
    <phoneticPr fontId="7" type="noConversion"/>
  </si>
  <si>
    <t>★雞蛋</t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</si>
  <si>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蘭花干</t>
    </r>
    <phoneticPr fontId="7" type="noConversion"/>
  </si>
  <si>
    <r>
      <rPr>
        <b/>
        <sz val="16"/>
        <color rgb="FFFF0000"/>
        <rFont val="標楷體"/>
        <family val="4"/>
        <charset val="136"/>
      </rPr>
      <t xml:space="preserve">一
</t>
    </r>
    <r>
      <rPr>
        <b/>
        <sz val="16"/>
        <color rgb="FFFF0000"/>
        <rFont val="Times New Roman"/>
        <family val="1"/>
      </rPr>
      <t>(</t>
    </r>
    <r>
      <rPr>
        <b/>
        <sz val="16"/>
        <color rgb="FFFF0000"/>
        <rFont val="標楷體"/>
        <family val="4"/>
        <charset val="136"/>
      </rPr>
      <t>五堵全校停餐</t>
    </r>
    <r>
      <rPr>
        <b/>
        <sz val="16"/>
        <color rgb="FFFF0000"/>
        <rFont val="Times New Roman"/>
        <family val="1"/>
      </rPr>
      <t>)</t>
    </r>
    <phoneticPr fontId="9" type="noConversion"/>
  </si>
  <si>
    <t>黃瓜黑輪</t>
    <phoneticPr fontId="7" type="noConversion"/>
  </si>
  <si>
    <t>大黃瓜</t>
    <phoneticPr fontId="7" type="noConversion"/>
  </si>
  <si>
    <t>菜脯蛋</t>
    <phoneticPr fontId="7" type="noConversion"/>
  </si>
  <si>
    <t>去除青蔥,其它食材維持</t>
    <phoneticPr fontId="7" type="noConversion"/>
  </si>
  <si>
    <r>
      <rPr>
        <sz val="18"/>
        <rFont val="標楷體"/>
        <family val="4"/>
        <charset val="136"/>
      </rPr>
      <t>★水鯊魚丁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未包冰</t>
    </r>
    <r>
      <rPr>
        <sz val="18"/>
        <rFont val="Times New Roman"/>
        <family val="1"/>
      </rPr>
      <t>)</t>
    </r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</si>
  <si>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凍豆腐</t>
    </r>
    <phoneticPr fontId="7" type="noConversion"/>
  </si>
  <si>
    <r>
      <rPr>
        <sz val="20"/>
        <rFont val="標楷體"/>
        <family val="4"/>
        <charset val="136"/>
      </rPr>
      <t>冷凍玉米粒</t>
    </r>
  </si>
  <si>
    <r>
      <rPr>
        <sz val="20"/>
        <rFont val="標楷體"/>
        <family val="4"/>
        <charset val="136"/>
      </rPr>
      <t>碎菜脯</t>
    </r>
    <phoneticPr fontId="7" type="noConversion"/>
  </si>
  <si>
    <t>壽喜燒肉片</t>
    <phoneticPr fontId="7" type="noConversion"/>
  </si>
  <si>
    <r>
      <rPr>
        <sz val="20"/>
        <rFont val="標楷體"/>
        <family val="4"/>
        <charset val="136"/>
      </rPr>
      <t>豬前腿肉片</t>
    </r>
    <phoneticPr fontId="7" type="noConversion"/>
  </si>
  <si>
    <r>
      <rPr>
        <sz val="20"/>
        <rFont val="標楷體"/>
        <family val="4"/>
        <charset val="136"/>
      </rPr>
      <t>高麗菜</t>
    </r>
    <phoneticPr fontId="7" type="noConversion"/>
  </si>
  <si>
    <r>
      <rPr>
        <sz val="20"/>
        <rFont val="標楷體"/>
        <family val="4"/>
        <charset val="136"/>
      </rPr>
      <t>蒟蒻小捲</t>
    </r>
    <phoneticPr fontId="7" type="noConversion"/>
  </si>
  <si>
    <r>
      <rPr>
        <sz val="16"/>
        <rFont val="標楷體"/>
        <family val="4"/>
        <charset val="136"/>
      </rPr>
      <t>壽喜燒醬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穀盛</t>
    </r>
    <r>
      <rPr>
        <sz val="16"/>
        <rFont val="Times New Roman"/>
        <family val="1"/>
      </rPr>
      <t>)</t>
    </r>
    <phoneticPr fontId="7" type="noConversion"/>
  </si>
  <si>
    <r>
      <t>4</t>
    </r>
    <r>
      <rPr>
        <sz val="20"/>
        <rFont val="細明體"/>
        <family val="3"/>
        <charset val="136"/>
      </rPr>
      <t>桶</t>
    </r>
    <phoneticPr fontId="7" type="noConversion"/>
  </si>
  <si>
    <r>
      <t>1</t>
    </r>
    <r>
      <rPr>
        <sz val="20"/>
        <rFont val="細明體"/>
        <family val="3"/>
        <charset val="136"/>
      </rPr>
      <t>罐</t>
    </r>
    <phoneticPr fontId="7" type="noConversion"/>
  </si>
  <si>
    <r>
      <t>以素甜不辣代替黑輪片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其他維持</t>
    </r>
    <phoneticPr fontId="7" type="noConversion"/>
  </si>
  <si>
    <t>★黑輪片</t>
    <phoneticPr fontId="7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</si>
  <si>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個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</t>
    </r>
    <phoneticPr fontId="7" type="noConversion"/>
  </si>
  <si>
    <t>每人1罐(全校都有)</t>
    <phoneticPr fontId="9" type="noConversion"/>
  </si>
  <si>
    <r>
      <rPr>
        <b/>
        <sz val="14"/>
        <rFont val="標楷體"/>
        <family val="4"/>
        <charset val="136"/>
      </rPr>
      <t>每人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個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全校都有</t>
    </r>
    <r>
      <rPr>
        <b/>
        <sz val="14"/>
        <rFont val="Times New Roman"/>
        <family val="1"/>
      </rPr>
      <t>)</t>
    </r>
    <phoneticPr fontId="9" type="noConversion"/>
  </si>
  <si>
    <t>每人1罐(幼兒園學生無)+截切水果(全校都有)</t>
    <phoneticPr fontId="9" type="noConversion"/>
  </si>
  <si>
    <r>
      <rPr>
        <b/>
        <sz val="14"/>
        <rFont val="標楷體"/>
        <family val="4"/>
        <charset val="136"/>
      </rPr>
      <t>每人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個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全校都有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</si>
  <si>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標楷體"/>
        <family val="4"/>
        <charset val="136"/>
      </rPr>
      <t>每人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個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全校都有</t>
    </r>
    <r>
      <rPr>
        <b/>
        <sz val="14"/>
        <rFont val="Times New Roman"/>
        <family val="1"/>
      </rPr>
      <t>)</t>
    </r>
    <phoneticPr fontId="7" type="noConversion"/>
  </si>
  <si>
    <t>★大黑豆干片</t>
    <phoneticPr fontId="7" type="noConversion"/>
  </si>
  <si>
    <r>
      <rPr>
        <sz val="20"/>
        <rFont val="標楷體"/>
        <family val="4"/>
        <charset val="136"/>
      </rPr>
      <t>豬前腿肉丁</t>
    </r>
    <phoneticPr fontId="7" type="noConversion"/>
  </si>
  <si>
    <r>
      <rPr>
        <sz val="20"/>
        <rFont val="標楷體"/>
        <family val="4"/>
        <charset val="136"/>
      </rPr>
      <t>筍乾</t>
    </r>
  </si>
  <si>
    <r>
      <rPr>
        <sz val="20"/>
        <rFont val="標楷體"/>
        <family val="4"/>
        <charset val="136"/>
      </rPr>
      <t>梅乾菜</t>
    </r>
  </si>
  <si>
    <t>筍乾燒肉</t>
    <phoneticPr fontId="7" type="noConversion"/>
  </si>
  <si>
    <t>照燒魷魚丸*2</t>
    <phoneticPr fontId="7" type="noConversion"/>
  </si>
  <si>
    <r>
      <t>23</t>
    </r>
    <r>
      <rPr>
        <sz val="20"/>
        <rFont val="細明體"/>
        <family val="3"/>
        <charset val="136"/>
      </rPr>
      <t>個</t>
    </r>
    <phoneticPr fontId="7" type="noConversion"/>
  </si>
  <si>
    <r>
      <rPr>
        <sz val="16"/>
        <rFont val="標楷體"/>
        <family val="4"/>
        <charset val="136"/>
      </rPr>
      <t>以雞蛋代替魷魚丸，去除柴魚片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其他維持</t>
    </r>
    <phoneticPr fontId="7" type="noConversion"/>
  </si>
  <si>
    <r>
      <rPr>
        <sz val="14"/>
        <rFont val="標楷體"/>
        <family val="4"/>
        <charset val="136"/>
      </rPr>
      <t>以豆製品代替豬肉，其他維持</t>
    </r>
    <phoneticPr fontId="7" type="noConversion"/>
  </si>
  <si>
    <t>0.3K</t>
    <phoneticPr fontId="7" type="noConversion"/>
  </si>
  <si>
    <r>
      <rPr>
        <sz val="20"/>
        <rFont val="標楷體"/>
        <family val="4"/>
        <charset val="136"/>
      </rPr>
      <t>★凍豆腐</t>
    </r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</si>
  <si>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雞蛋</t>
    </r>
    <phoneticPr fontId="7" type="noConversion"/>
  </si>
  <si>
    <r>
      <rPr>
        <sz val="16"/>
        <rFont val="標楷體"/>
        <family val="4"/>
        <charset val="136"/>
      </rPr>
      <t>個人量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公克</t>
    </r>
    <r>
      <rPr>
        <sz val="16"/>
        <rFont val="Times New Roman"/>
        <family val="1"/>
      </rPr>
      <t>)</t>
    </r>
    <phoneticPr fontId="12" type="noConversion"/>
  </si>
  <si>
    <r>
      <rPr>
        <sz val="16"/>
        <rFont val="標楷體"/>
        <family val="4"/>
        <charset val="136"/>
      </rPr>
      <t>總重量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公斤</t>
    </r>
    <r>
      <rPr>
        <sz val="16"/>
        <rFont val="Times New Roman"/>
        <family val="1"/>
      </rPr>
      <t>)</t>
    </r>
    <phoneticPr fontId="12" type="noConversion"/>
  </si>
  <si>
    <r>
      <rPr>
        <sz val="16"/>
        <rFont val="標楷體"/>
        <family val="4"/>
        <charset val="136"/>
      </rPr>
      <t>訂購總量</t>
    </r>
    <phoneticPr fontId="12" type="noConversion"/>
  </si>
  <si>
    <r>
      <t>4</t>
    </r>
    <r>
      <rPr>
        <sz val="20"/>
        <rFont val="標楷體"/>
        <family val="4"/>
        <charset val="136"/>
      </rPr>
      <t>大桶</t>
    </r>
    <phoneticPr fontId="7" type="noConversion"/>
  </si>
  <si>
    <r>
      <rPr>
        <sz val="20"/>
        <rFont val="標楷體"/>
        <family val="4"/>
        <charset val="136"/>
      </rPr>
      <t>海苔粉</t>
    </r>
    <phoneticPr fontId="7" type="noConversion"/>
  </si>
  <si>
    <r>
      <rPr>
        <sz val="20"/>
        <rFont val="標楷體"/>
        <family val="4"/>
        <charset val="136"/>
      </rPr>
      <t>★柴魚片</t>
    </r>
    <phoneticPr fontId="7" type="noConversion"/>
  </si>
  <si>
    <r>
      <t>2</t>
    </r>
    <r>
      <rPr>
        <sz val="20"/>
        <rFont val="標楷體"/>
        <family val="4"/>
        <charset val="136"/>
      </rPr>
      <t>大包</t>
    </r>
    <phoneticPr fontId="7" type="noConversion"/>
  </si>
  <si>
    <r>
      <rPr>
        <b/>
        <sz val="14"/>
        <rFont val="標楷體"/>
        <family val="4"/>
        <charset val="136"/>
      </rPr>
      <t>每人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罐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全校都有</t>
    </r>
    <r>
      <rPr>
        <b/>
        <sz val="14"/>
        <rFont val="Times New Roman"/>
        <family val="1"/>
      </rPr>
      <t>)</t>
    </r>
    <phoneticPr fontId="9" type="noConversion"/>
  </si>
  <si>
    <r>
      <t>1</t>
    </r>
    <r>
      <rPr>
        <sz val="20"/>
        <rFont val="標楷體"/>
        <family val="4"/>
        <charset val="136"/>
      </rPr>
      <t>罐</t>
    </r>
    <phoneticPr fontId="7" type="noConversion"/>
  </si>
  <si>
    <r>
      <rPr>
        <sz val="20"/>
        <rFont val="標楷體"/>
        <family val="4"/>
        <charset val="136"/>
      </rPr>
      <t>★素蠔油</t>
    </r>
    <phoneticPr fontId="7" type="noConversion"/>
  </si>
  <si>
    <r>
      <rPr>
        <sz val="20"/>
        <rFont val="標楷體"/>
        <family val="4"/>
        <charset val="136"/>
      </rPr>
      <t>庫存</t>
    </r>
    <phoneticPr fontId="7" type="noConversion"/>
  </si>
  <si>
    <r>
      <rPr>
        <sz val="20"/>
        <rFont val="標楷體"/>
        <family val="4"/>
        <charset val="136"/>
      </rPr>
      <t>時蔬</t>
    </r>
    <phoneticPr fontId="9" type="noConversion"/>
  </si>
  <si>
    <r>
      <rPr>
        <sz val="20"/>
        <rFont val="標楷體"/>
        <family val="4"/>
        <charset val="136"/>
      </rPr>
      <t>大番茄</t>
    </r>
    <phoneticPr fontId="7" type="noConversion"/>
  </si>
  <si>
    <r>
      <t>2</t>
    </r>
    <r>
      <rPr>
        <sz val="20"/>
        <rFont val="標楷體"/>
        <family val="4"/>
        <charset val="136"/>
      </rPr>
      <t>桶</t>
    </r>
    <phoneticPr fontId="7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</si>
  <si>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罐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幼兒園學生無</t>
    </r>
    <r>
      <rPr>
        <b/>
        <sz val="12"/>
        <rFont val="Times New Roman"/>
        <family val="1"/>
      </rPr>
      <t>)+</t>
    </r>
    <r>
      <rPr>
        <b/>
        <sz val="12"/>
        <rFont val="標楷體"/>
        <family val="4"/>
        <charset val="136"/>
      </rPr>
      <t>截切水果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</t>
    </r>
    <phoneticPr fontId="9" type="noConversion"/>
  </si>
  <si>
    <r>
      <rPr>
        <sz val="20"/>
        <rFont val="標楷體"/>
        <family val="4"/>
        <charset val="136"/>
      </rPr>
      <t>冬瓜</t>
    </r>
    <phoneticPr fontId="7" type="noConversion"/>
  </si>
  <si>
    <r>
      <rPr>
        <sz val="20"/>
        <rFont val="標楷體"/>
        <family val="4"/>
        <charset val="136"/>
      </rPr>
      <t>魚丸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切片</t>
    </r>
    <r>
      <rPr>
        <sz val="20"/>
        <rFont val="Times New Roman"/>
        <family val="1"/>
      </rPr>
      <t>)</t>
    </r>
    <phoneticPr fontId="7" type="noConversion"/>
  </si>
  <si>
    <r>
      <rPr>
        <sz val="20"/>
        <rFont val="標楷體"/>
        <family val="4"/>
        <charset val="136"/>
      </rPr>
      <t>濃縮仙草汁</t>
    </r>
    <phoneticPr fontId="7" type="noConversion"/>
  </si>
  <si>
    <r>
      <t>8</t>
    </r>
    <r>
      <rPr>
        <sz val="20"/>
        <rFont val="標楷體"/>
        <family val="4"/>
        <charset val="136"/>
      </rPr>
      <t>桶</t>
    </r>
    <phoneticPr fontId="7" type="noConversion"/>
  </si>
  <si>
    <r>
      <rPr>
        <sz val="20"/>
        <rFont val="標楷體"/>
        <family val="4"/>
        <charset val="136"/>
      </rPr>
      <t>小湯圓</t>
    </r>
    <phoneticPr fontId="7" type="noConversion"/>
  </si>
  <si>
    <t>0.6K</t>
    <phoneticPr fontId="7" type="noConversion"/>
  </si>
  <si>
    <t>五香豬腳</t>
    <phoneticPr fontId="7" type="noConversion"/>
  </si>
  <si>
    <r>
      <rPr>
        <sz val="20"/>
        <rFont val="標楷體"/>
        <family val="4"/>
        <charset val="136"/>
      </rPr>
      <t>豬腳丁</t>
    </r>
  </si>
  <si>
    <r>
      <rPr>
        <sz val="20"/>
        <rFont val="標楷體"/>
        <family val="4"/>
        <charset val="136"/>
      </rPr>
      <t>滷包</t>
    </r>
  </si>
  <si>
    <r>
      <rPr>
        <sz val="20"/>
        <rFont val="標楷體"/>
        <family val="4"/>
        <charset val="136"/>
      </rPr>
      <t>八角</t>
    </r>
  </si>
  <si>
    <r>
      <rPr>
        <sz val="20"/>
        <rFont val="標楷體"/>
        <family val="4"/>
        <charset val="136"/>
      </rPr>
      <t>冰糖</t>
    </r>
  </si>
  <si>
    <r>
      <rPr>
        <sz val="20"/>
        <rFont val="標楷體"/>
        <family val="4"/>
        <charset val="136"/>
      </rPr>
      <t>冷凍玉米粒</t>
    </r>
    <phoneticPr fontId="7" type="noConversion"/>
  </si>
  <si>
    <r>
      <rPr>
        <sz val="20"/>
        <rFont val="標楷體"/>
        <family val="4"/>
        <charset val="136"/>
      </rPr>
      <t>清雞胸肉片</t>
    </r>
    <phoneticPr fontId="7" type="noConversion"/>
  </si>
  <si>
    <r>
      <rPr>
        <sz val="16"/>
        <rFont val="標楷體"/>
        <family val="4"/>
        <charset val="136"/>
      </rPr>
      <t>以豆製品代替雞肉，其他維持</t>
    </r>
    <phoneticPr fontId="7" type="noConversion"/>
  </si>
  <si>
    <r>
      <rPr>
        <sz val="20"/>
        <rFont val="標楷體"/>
        <family val="4"/>
        <charset val="136"/>
      </rPr>
      <t>★蠔油</t>
    </r>
    <phoneticPr fontId="7" type="noConversion"/>
  </si>
  <si>
    <r>
      <t>6</t>
    </r>
    <r>
      <rPr>
        <sz val="20"/>
        <rFont val="標楷體"/>
        <family val="4"/>
        <charset val="136"/>
      </rPr>
      <t>大桶</t>
    </r>
    <phoneticPr fontId="7" type="noConversion"/>
  </si>
  <si>
    <r>
      <rPr>
        <sz val="20"/>
        <rFont val="標楷體"/>
        <family val="4"/>
        <charset val="136"/>
      </rPr>
      <t>庫存</t>
    </r>
    <phoneticPr fontId="7" type="noConversion"/>
  </si>
  <si>
    <r>
      <rPr>
        <sz val="20"/>
        <color theme="1"/>
        <rFont val="標楷體"/>
        <family val="4"/>
        <charset val="136"/>
      </rPr>
      <t>紅豆</t>
    </r>
  </si>
  <si>
    <r>
      <rPr>
        <sz val="20"/>
        <rFont val="標楷體"/>
        <family val="4"/>
        <charset val="136"/>
      </rPr>
      <t>紫米</t>
    </r>
  </si>
  <si>
    <t>豆醬魚丁</t>
    <phoneticPr fontId="7" type="noConversion"/>
  </si>
  <si>
    <r>
      <rPr>
        <sz val="14"/>
        <rFont val="標楷體"/>
        <family val="4"/>
        <charset val="136"/>
      </rPr>
      <t>★水鯊魚丁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未包冰</t>
    </r>
    <r>
      <rPr>
        <sz val="14"/>
        <rFont val="Times New Roman"/>
        <family val="1"/>
      </rPr>
      <t>)</t>
    </r>
    <phoneticPr fontId="7" type="noConversion"/>
  </si>
  <si>
    <r>
      <rPr>
        <sz val="20"/>
        <rFont val="標楷體"/>
        <family val="4"/>
        <charset val="136"/>
      </rPr>
      <t>★油豆腐丁</t>
    </r>
    <phoneticPr fontId="7" type="noConversion"/>
  </si>
  <si>
    <r>
      <rPr>
        <sz val="20"/>
        <rFont val="標楷體"/>
        <family val="4"/>
        <charset val="136"/>
      </rPr>
      <t>★米豆醬</t>
    </r>
    <phoneticPr fontId="7" type="noConversion"/>
  </si>
  <si>
    <r>
      <rPr>
        <sz val="20"/>
        <rFont val="標楷體"/>
        <family val="4"/>
        <charset val="136"/>
      </rPr>
      <t>青蒜苗</t>
    </r>
    <phoneticPr fontId="7" type="noConversion"/>
  </si>
  <si>
    <r>
      <rPr>
        <sz val="20"/>
        <rFont val="標楷體"/>
        <family val="4"/>
        <charset val="136"/>
      </rPr>
      <t>薑絲</t>
    </r>
    <phoneticPr fontId="7" type="noConversion"/>
  </si>
  <si>
    <r>
      <t>2</t>
    </r>
    <r>
      <rPr>
        <sz val="20"/>
        <rFont val="細明體"/>
        <family val="3"/>
        <charset val="136"/>
      </rPr>
      <t>大桶</t>
    </r>
    <phoneticPr fontId="7" type="noConversion"/>
  </si>
  <si>
    <t>黃瓜貢丸湯</t>
    <phoneticPr fontId="7" type="noConversion"/>
  </si>
  <si>
    <r>
      <rPr>
        <sz val="20"/>
        <rFont val="標楷體"/>
        <family val="4"/>
        <charset val="136"/>
      </rPr>
      <t>大黃瓜</t>
    </r>
  </si>
  <si>
    <r>
      <rPr>
        <sz val="20"/>
        <rFont val="標楷體"/>
        <family val="4"/>
        <charset val="136"/>
      </rPr>
      <t>貢丸</t>
    </r>
  </si>
  <si>
    <t>0.6K</t>
    <phoneticPr fontId="7" type="noConversion"/>
  </si>
  <si>
    <r>
      <rPr>
        <sz val="16"/>
        <rFont val="標楷體"/>
        <family val="4"/>
        <charset val="136"/>
      </rPr>
      <t>以豆製品代替豬肉，其他維持</t>
    </r>
    <phoneticPr fontId="7" type="noConversion"/>
  </si>
  <si>
    <r>
      <rPr>
        <sz val="16"/>
        <rFont val="標楷體"/>
        <family val="4"/>
        <charset val="136"/>
      </rPr>
      <t>以豆製品代替魷魚丸，去除柴魚片，其他維持</t>
    </r>
    <phoneticPr fontId="7" type="noConversion"/>
  </si>
  <si>
    <r>
      <rPr>
        <sz val="16"/>
        <rFont val="標楷體"/>
        <family val="4"/>
        <charset val="136"/>
      </rPr>
      <t>以雞蛋代替豬肉，其他維持</t>
    </r>
    <phoneticPr fontId="7" type="noConversion"/>
  </si>
  <si>
    <r>
      <rPr>
        <sz val="14"/>
        <rFont val="標楷體"/>
        <family val="4"/>
        <charset val="136"/>
      </rPr>
      <t>以素丸取代貢丸，其他維持</t>
    </r>
    <phoneticPr fontId="7" type="noConversion"/>
  </si>
  <si>
    <r>
      <rPr>
        <sz val="16"/>
        <rFont val="標楷體"/>
        <family val="4"/>
        <charset val="136"/>
      </rPr>
      <t>去除洋蔥及蒜泥，其他維持</t>
    </r>
    <phoneticPr fontId="7" type="noConversion"/>
  </si>
  <si>
    <t>燒烤雞丁</t>
    <phoneticPr fontId="7" type="noConversion"/>
  </si>
  <si>
    <t>以豆製品代替雞肉，其他維持</t>
    <phoneticPr fontId="7" type="noConversion"/>
  </si>
  <si>
    <t>京醬干片</t>
    <phoneticPr fontId="7" type="noConversion"/>
  </si>
  <si>
    <r>
      <rPr>
        <sz val="20"/>
        <color theme="1"/>
        <rFont val="標楷體"/>
        <family val="4"/>
        <charset val="136"/>
      </rPr>
      <t>桂圓乾</t>
    </r>
    <phoneticPr fontId="7" type="noConversion"/>
  </si>
  <si>
    <r>
      <rPr>
        <sz val="20"/>
        <color theme="1"/>
        <rFont val="標楷體"/>
        <family val="4"/>
        <charset val="136"/>
      </rPr>
      <t>二砂</t>
    </r>
    <phoneticPr fontId="7" type="noConversion"/>
  </si>
  <si>
    <r>
      <rPr>
        <sz val="20"/>
        <rFont val="標楷體"/>
        <family val="4"/>
        <charset val="136"/>
      </rPr>
      <t>清胸丁</t>
    </r>
    <phoneticPr fontId="7" type="noConversion"/>
  </si>
  <si>
    <r>
      <rPr>
        <sz val="20"/>
        <rFont val="標楷體"/>
        <family val="4"/>
        <charset val="136"/>
      </rPr>
      <t>甜麵醬</t>
    </r>
    <phoneticPr fontId="7" type="noConversion"/>
  </si>
  <si>
    <r>
      <rPr>
        <sz val="14"/>
        <rFont val="標楷體"/>
        <family val="4"/>
        <charset val="136"/>
      </rPr>
      <t>蜜汁烤肉醬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李錦記</t>
    </r>
    <r>
      <rPr>
        <sz val="14"/>
        <rFont val="Times New Roman"/>
        <family val="1"/>
      </rPr>
      <t>)</t>
    </r>
    <phoneticPr fontId="7" type="noConversion"/>
  </si>
  <si>
    <t>蘿蔔玉米湯</t>
    <phoneticPr fontId="7" type="noConversion"/>
  </si>
  <si>
    <r>
      <rPr>
        <sz val="16"/>
        <rFont val="標楷體"/>
        <family val="4"/>
        <charset val="136"/>
      </rPr>
      <t>素食</t>
    </r>
    <phoneticPr fontId="9" type="noConversion"/>
  </si>
  <si>
    <r>
      <t>16</t>
    </r>
    <r>
      <rPr>
        <sz val="20"/>
        <rFont val="標楷體"/>
        <family val="4"/>
        <charset val="136"/>
      </rPr>
      <t>小罐</t>
    </r>
    <phoneticPr fontId="7" type="noConversion"/>
  </si>
  <si>
    <r>
      <rPr>
        <sz val="20"/>
        <rFont val="標楷體"/>
        <family val="4"/>
        <charset val="136"/>
      </rPr>
      <t>芹菜</t>
    </r>
    <phoneticPr fontId="7" type="noConversion"/>
  </si>
  <si>
    <t>以素絞肉代替豬肉，其他維持</t>
    <phoneticPr fontId="7" type="noConversion"/>
  </si>
  <si>
    <t>以豆製品代替豬肉，其他維持</t>
    <phoneticPr fontId="7" type="noConversion"/>
  </si>
  <si>
    <r>
      <t>1</t>
    </r>
    <r>
      <rPr>
        <sz val="20"/>
        <rFont val="標楷體"/>
        <family val="4"/>
        <charset val="136"/>
      </rPr>
      <t>包</t>
    </r>
    <phoneticPr fontId="7" type="noConversion"/>
  </si>
  <si>
    <r>
      <rPr>
        <sz val="16"/>
        <rFont val="標楷體"/>
        <family val="4"/>
        <charset val="136"/>
      </rPr>
      <t>米血糕丁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晚點煮</t>
    </r>
    <r>
      <rPr>
        <sz val="16"/>
        <rFont val="Times New Roman"/>
        <family val="1"/>
      </rPr>
      <t>)</t>
    </r>
    <phoneticPr fontId="7" type="noConversion"/>
  </si>
  <si>
    <r>
      <rPr>
        <sz val="20"/>
        <rFont val="標楷體"/>
        <family val="4"/>
        <charset val="136"/>
      </rPr>
      <t>黑輪</t>
    </r>
    <phoneticPr fontId="7" type="noConversion"/>
  </si>
  <si>
    <r>
      <rPr>
        <sz val="20"/>
        <rFont val="標楷體"/>
        <family val="4"/>
        <charset val="136"/>
      </rPr>
      <t>柴魚片</t>
    </r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</si>
  <si>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素米血</t>
    </r>
  </si>
  <si>
    <t>味醂</t>
    <phoneticPr fontId="7" type="noConversion"/>
  </si>
  <si>
    <r>
      <rPr>
        <sz val="20"/>
        <rFont val="標楷體"/>
        <family val="4"/>
        <charset val="136"/>
      </rPr>
      <t>紅棗</t>
    </r>
    <phoneticPr fontId="7" type="noConversion"/>
  </si>
  <si>
    <r>
      <rPr>
        <sz val="20"/>
        <rFont val="標楷體"/>
        <family val="4"/>
        <charset val="136"/>
      </rPr>
      <t>當歸黃耆包</t>
    </r>
  </si>
  <si>
    <t>以素米血、素甜條代替米血黑輪，其他維持</t>
    <phoneticPr fontId="7" type="noConversion"/>
  </si>
  <si>
    <t>紅蔥頭碎</t>
    <phoneticPr fontId="7" type="noConversion"/>
  </si>
  <si>
    <r>
      <t>2</t>
    </r>
    <r>
      <rPr>
        <sz val="20"/>
        <rFont val="標楷體"/>
        <family val="4"/>
        <charset val="136"/>
      </rPr>
      <t>大包</t>
    </r>
    <phoneticPr fontId="7" type="noConversion"/>
  </si>
  <si>
    <r>
      <rPr>
        <sz val="20"/>
        <rFont val="標楷體"/>
        <family val="4"/>
        <charset val="136"/>
      </rPr>
      <t>五穀飯</t>
    </r>
    <phoneticPr fontId="7" type="noConversion"/>
  </si>
  <si>
    <r>
      <rPr>
        <sz val="20"/>
        <rFont val="標楷體"/>
        <family val="4"/>
        <charset val="136"/>
      </rPr>
      <t>小瓜肉燥</t>
    </r>
    <phoneticPr fontId="7" type="noConversion"/>
  </si>
  <si>
    <r>
      <rPr>
        <sz val="20"/>
        <rFont val="標楷體"/>
        <family val="4"/>
        <charset val="136"/>
      </rPr>
      <t>關東煮</t>
    </r>
    <phoneticPr fontId="7" type="noConversion"/>
  </si>
  <si>
    <t>玉米蛋花湯</t>
    <phoneticPr fontId="7" type="noConversion"/>
  </si>
  <si>
    <t>0.6K</t>
    <phoneticPr fontId="7" type="noConversion"/>
  </si>
  <si>
    <r>
      <rPr>
        <sz val="20"/>
        <rFont val="標楷體"/>
        <family val="4"/>
        <charset val="136"/>
      </rPr>
      <t>★雞蛋</t>
    </r>
  </si>
  <si>
    <t>去除大骨及青蔥，其他維持</t>
    <phoneticPr fontId="7" type="noConversion"/>
  </si>
  <si>
    <t>蠔油鮮蔬燴飯</t>
    <phoneticPr fontId="7" type="noConversion"/>
  </si>
  <si>
    <r>
      <rPr>
        <sz val="20"/>
        <rFont val="標楷體"/>
        <family val="4"/>
        <charset val="136"/>
      </rPr>
      <t>嫩薑泥</t>
    </r>
  </si>
  <si>
    <t>以豆製品代替豬肉，其他維持</t>
    <phoneticPr fontId="7" type="noConversion"/>
  </si>
  <si>
    <t>薑汁豬柳</t>
    <phoneticPr fontId="7" type="noConversion"/>
  </si>
  <si>
    <r>
      <rPr>
        <sz val="20"/>
        <rFont val="標楷體"/>
        <family val="4"/>
        <charset val="136"/>
      </rPr>
      <t>洋蔥</t>
    </r>
    <phoneticPr fontId="9" type="noConversion"/>
  </si>
  <si>
    <t>季節時蔬</t>
    <phoneticPr fontId="12" type="noConversion"/>
  </si>
  <si>
    <t>有機時蔬</t>
    <phoneticPr fontId="7" type="noConversion"/>
  </si>
  <si>
    <t>燕麥飯</t>
    <phoneticPr fontId="7" type="noConversion"/>
  </si>
  <si>
    <r>
      <rPr>
        <sz val="20"/>
        <rFont val="標楷體"/>
        <family val="4"/>
        <charset val="136"/>
      </rPr>
      <t>燕麥</t>
    </r>
  </si>
  <si>
    <t>清胸丁</t>
    <phoneticPr fontId="7" type="noConversion"/>
  </si>
  <si>
    <t>照燒魷魚丸*2</t>
    <phoneticPr fontId="7" type="noConversion"/>
  </si>
  <si>
    <t>照燒魷魚丸*2</t>
    <phoneticPr fontId="7" type="noConversion"/>
  </si>
  <si>
    <t>以豆製品代替魷魚丸，去除柴魚片，其他維持</t>
    <phoneticPr fontId="7" type="noConversion"/>
  </si>
  <si>
    <r>
      <rPr>
        <sz val="16"/>
        <rFont val="標楷體"/>
        <family val="4"/>
        <charset val="136"/>
      </rPr>
      <t>以豆製品代替魷魚丸，去除柴魚片，其他維持</t>
    </r>
    <phoneticPr fontId="7" type="noConversion"/>
  </si>
  <si>
    <t>0.4K</t>
    <phoneticPr fontId="7" type="noConversion"/>
  </si>
  <si>
    <r>
      <t>4</t>
    </r>
    <r>
      <rPr>
        <sz val="20"/>
        <rFont val="細明體"/>
        <family val="3"/>
        <charset val="136"/>
      </rPr>
      <t>大桶</t>
    </r>
    <phoneticPr fontId="7" type="noConversion"/>
  </si>
  <si>
    <r>
      <t>3</t>
    </r>
    <r>
      <rPr>
        <sz val="20"/>
        <rFont val="細明體"/>
        <family val="3"/>
        <charset val="136"/>
      </rPr>
      <t>大包</t>
    </r>
    <phoneticPr fontId="7" type="noConversion"/>
  </si>
  <si>
    <t>四季豆</t>
    <phoneticPr fontId="7" type="noConversion"/>
  </si>
  <si>
    <t>田園三色</t>
    <phoneticPr fontId="7" type="noConversion"/>
  </si>
  <si>
    <t>冷凍玉米粒</t>
    <phoneticPr fontId="7" type="noConversion"/>
  </si>
  <si>
    <t>蒜泥</t>
    <phoneticPr fontId="7" type="noConversion"/>
  </si>
  <si>
    <t xml:space="preserve">紅蘿蔔 </t>
    <phoneticPr fontId="7" type="noConversion"/>
  </si>
  <si>
    <t>庫存</t>
    <phoneticPr fontId="7" type="noConversion"/>
  </si>
  <si>
    <t>小瓜雞捲</t>
    <phoneticPr fontId="7" type="noConversion"/>
  </si>
  <si>
    <t>以金針菇代替小魚乾，去除青蔥，其他維持</t>
    <phoneticPr fontId="7" type="noConversion"/>
  </si>
  <si>
    <t>以杏鮑菇代替豬肉，其他維持</t>
    <phoneticPr fontId="7" type="noConversion"/>
  </si>
  <si>
    <t>去除青蔥，其他維持</t>
    <phoneticPr fontId="7" type="noConversion"/>
  </si>
  <si>
    <t>味噌豆腐湯</t>
    <phoneticPr fontId="7" type="noConversion"/>
  </si>
  <si>
    <t>0.6K</t>
    <phoneticPr fontId="7" type="noConversion"/>
  </si>
  <si>
    <t>★板豆腐</t>
    <phoneticPr fontId="7" type="noConversion"/>
  </si>
  <si>
    <t>★味噌</t>
    <phoneticPr fontId="7" type="noConversion"/>
  </si>
  <si>
    <t>大白菜</t>
    <phoneticPr fontId="7" type="noConversion"/>
  </si>
  <si>
    <r>
      <rPr>
        <sz val="16"/>
        <rFont val="標楷體"/>
        <family val="4"/>
        <charset val="136"/>
      </rPr>
      <t>以素火腿代替培根，去除蒜泥，其他維持</t>
    </r>
    <phoneticPr fontId="7" type="noConversion"/>
  </si>
  <si>
    <t>養生藥膳湯</t>
    <phoneticPr fontId="7" type="noConversion"/>
  </si>
  <si>
    <t>去除大骨，其他維持</t>
    <phoneticPr fontId="7" type="noConversion"/>
  </si>
  <si>
    <t>紅豆紫米湯</t>
    <phoneticPr fontId="7" type="noConversion"/>
  </si>
  <si>
    <t>紅豆紫米湯</t>
    <phoneticPr fontId="7" type="noConversion"/>
  </si>
  <si>
    <t>維持</t>
    <phoneticPr fontId="7" type="noConversion"/>
  </si>
  <si>
    <r>
      <rPr>
        <sz val="20"/>
        <rFont val="標楷體"/>
        <family val="4"/>
        <charset val="136"/>
      </rPr>
      <t>紅蘿蔔</t>
    </r>
    <phoneticPr fontId="7" type="noConversion"/>
  </si>
  <si>
    <r>
      <rPr>
        <sz val="20"/>
        <rFont val="標楷體"/>
        <family val="4"/>
        <charset val="136"/>
      </rPr>
      <t>冷凍青豆仁</t>
    </r>
    <phoneticPr fontId="7" type="noConversion"/>
  </si>
  <si>
    <r>
      <rPr>
        <sz val="20"/>
        <rFont val="標楷體"/>
        <family val="4"/>
        <charset val="136"/>
      </rPr>
      <t>豬前腿肉柳</t>
    </r>
    <phoneticPr fontId="9" type="noConversion"/>
  </si>
  <si>
    <r>
      <rPr>
        <sz val="20"/>
        <rFont val="標楷體"/>
        <family val="4"/>
        <charset val="136"/>
      </rPr>
      <t>綠豆芽</t>
    </r>
    <phoneticPr fontId="7" type="noConversion"/>
  </si>
  <si>
    <r>
      <rPr>
        <sz val="20"/>
        <rFont val="標楷體"/>
        <family val="4"/>
        <charset val="136"/>
      </rPr>
      <t>蒜粗</t>
    </r>
    <phoneticPr fontId="7" type="noConversion"/>
  </si>
  <si>
    <r>
      <rPr>
        <sz val="20"/>
        <rFont val="標楷體"/>
        <family val="4"/>
        <charset val="136"/>
      </rPr>
      <t>日式照燒醬</t>
    </r>
    <phoneticPr fontId="7" type="noConversion"/>
  </si>
  <si>
    <r>
      <rPr>
        <sz val="20"/>
        <rFont val="標楷體"/>
        <family val="4"/>
        <charset val="136"/>
      </rPr>
      <t>食材名稱</t>
    </r>
    <phoneticPr fontId="12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</si>
  <si>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素火腿</t>
    </r>
    <phoneticPr fontId="7" type="noConversion"/>
  </si>
  <si>
    <r>
      <rPr>
        <sz val="20"/>
        <rFont val="標楷體"/>
        <family val="4"/>
        <charset val="136"/>
      </rPr>
      <t>大白菜</t>
    </r>
    <phoneticPr fontId="7" type="noConversion"/>
  </si>
  <si>
    <r>
      <rPr>
        <sz val="20"/>
        <rFont val="標楷體"/>
        <family val="4"/>
        <charset val="136"/>
      </rPr>
      <t>紅蘿蔔</t>
    </r>
    <phoneticPr fontId="7" type="noConversion"/>
  </si>
  <si>
    <r>
      <rPr>
        <sz val="20"/>
        <rFont val="標楷體"/>
        <family val="4"/>
        <charset val="136"/>
      </rPr>
      <t>素蠔油</t>
    </r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</si>
  <si>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油皮絲</t>
    </r>
    <phoneticPr fontId="7" type="noConversion"/>
  </si>
  <si>
    <r>
      <rPr>
        <sz val="20"/>
        <rFont val="標楷體"/>
        <family val="4"/>
        <charset val="136"/>
      </rPr>
      <t>★凍豆腐</t>
    </r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</si>
  <si>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板豆腐</t>
    </r>
    <phoneticPr fontId="7" type="noConversion"/>
  </si>
  <si>
    <r>
      <rPr>
        <sz val="20"/>
        <rFont val="標楷體"/>
        <family val="4"/>
        <charset val="136"/>
      </rPr>
      <t>海苔粉</t>
    </r>
    <phoneticPr fontId="7" type="noConversion"/>
  </si>
  <si>
    <r>
      <rPr>
        <sz val="20"/>
        <rFont val="標楷體"/>
        <family val="4"/>
        <charset val="136"/>
      </rPr>
      <t>時蔬</t>
    </r>
    <r>
      <rPr>
        <b/>
        <sz val="6"/>
        <rFont val="標楷體"/>
        <family val="4"/>
        <charset val="136"/>
      </rPr>
      <t/>
    </r>
    <phoneticPr fontId="9" type="noConversion"/>
  </si>
  <si>
    <r>
      <rPr>
        <sz val="20"/>
        <rFont val="標楷體"/>
        <family val="4"/>
        <charset val="136"/>
      </rPr>
      <t>蒜粗</t>
    </r>
    <phoneticPr fontId="12" type="noConversion"/>
  </si>
  <si>
    <r>
      <t>6</t>
    </r>
    <r>
      <rPr>
        <sz val="20"/>
        <rFont val="標楷體"/>
        <family val="4"/>
        <charset val="136"/>
      </rPr>
      <t>罐</t>
    </r>
    <phoneticPr fontId="7" type="noConversion"/>
  </si>
  <si>
    <r>
      <rPr>
        <sz val="14"/>
        <rFont val="標楷體"/>
        <family val="4"/>
        <charset val="136"/>
      </rPr>
      <t>以豆製品代替豬肉，去除洋蔥，其他維持</t>
    </r>
    <phoneticPr fontId="7" type="noConversion"/>
  </si>
  <si>
    <r>
      <rPr>
        <sz val="16"/>
        <color rgb="FFFF0000"/>
        <rFont val="標楷體"/>
        <family val="4"/>
        <charset val="136"/>
      </rPr>
      <t xml:space="preserve">    </t>
    </r>
    <r>
      <rPr>
        <sz val="16"/>
        <rFont val="標楷體"/>
        <family val="4"/>
        <charset val="136"/>
      </rPr>
      <t>大白菜又叫包心白菜，古時並不稱為白菜，而是「菘」，白菜這名稱是後來才有的。所含礦物質硒、鋅，能增強體內免疫力，預防癌症發生機率故為美國癌症醫學會推廣的</t>
    </r>
    <r>
      <rPr>
        <sz val="16"/>
        <rFont val="Times New Roman"/>
        <family val="1"/>
      </rPr>
      <t>30</t>
    </r>
    <r>
      <rPr>
        <sz val="16"/>
        <rFont val="標楷體"/>
        <family val="4"/>
        <charset val="136"/>
      </rPr>
      <t>種抗癌蔬果之一。</t>
    </r>
    <phoneticPr fontId="7" type="noConversion"/>
  </si>
  <si>
    <t>★保久乳</t>
    <phoneticPr fontId="9" type="noConversion"/>
  </si>
  <si>
    <t>★保久乳</t>
    <phoneticPr fontId="9" type="noConversion"/>
  </si>
  <si>
    <t>★無鹽奶油</t>
    <phoneticPr fontId="7" type="noConversion"/>
  </si>
  <si>
    <t>★奶粉</t>
    <phoneticPr fontId="7" type="noConversion"/>
  </si>
  <si>
    <t>★驗證豆漿</t>
    <phoneticPr fontId="7" type="noConversion"/>
  </si>
  <si>
    <t>★雞蛋</t>
    <phoneticPr fontId="7" type="noConversion"/>
  </si>
  <si>
    <r>
      <rPr>
        <sz val="20"/>
        <rFont val="標楷體"/>
        <family val="4"/>
        <charset val="136"/>
      </rPr>
      <t>★味島香鬆粉</t>
    </r>
    <r>
      <rPr>
        <sz val="20"/>
        <rFont val="Times New Roman"/>
        <family val="1"/>
      </rPr>
      <t>5</t>
    </r>
    <r>
      <rPr>
        <sz val="20"/>
        <rFont val="標楷體"/>
        <family val="4"/>
        <charset val="136"/>
      </rPr>
      <t>大包</t>
    </r>
    <r>
      <rPr>
        <sz val="20"/>
        <rFont val="Times New Roman"/>
        <family val="1"/>
      </rPr>
      <t>(2500</t>
    </r>
    <r>
      <rPr>
        <sz val="20"/>
        <rFont val="標楷體"/>
        <family val="4"/>
        <charset val="136"/>
      </rPr>
      <t>公克</t>
    </r>
    <r>
      <rPr>
        <sz val="20"/>
        <rFont val="Times New Roman"/>
        <family val="1"/>
      </rPr>
      <t>)+</t>
    </r>
    <r>
      <rPr>
        <sz val="20"/>
        <rFont val="標楷體"/>
        <family val="4"/>
        <charset val="136"/>
      </rPr>
      <t>★素香鬆</t>
    </r>
    <r>
      <rPr>
        <sz val="20"/>
        <rFont val="Times New Roman"/>
        <family val="1"/>
      </rPr>
      <t>1</t>
    </r>
    <r>
      <rPr>
        <sz val="20"/>
        <rFont val="標楷體"/>
        <family val="4"/>
        <charset val="136"/>
      </rPr>
      <t>小罐</t>
    </r>
    <phoneticPr fontId="7" type="noConversion"/>
  </si>
  <si>
    <t>水果</t>
    <phoneticPr fontId="9" type="noConversion"/>
  </si>
  <si>
    <t>★驗證豆漿</t>
    <phoneticPr fontId="7" type="noConversion"/>
  </si>
  <si>
    <t>截切水果+★豆漿</t>
    <phoneticPr fontId="7" type="noConversion"/>
  </si>
  <si>
    <t>水果+★豆漿</t>
    <phoneticPr fontId="7" type="noConversion"/>
  </si>
  <si>
    <t>★小魚乾</t>
    <phoneticPr fontId="7" type="noConversion"/>
  </si>
  <si>
    <t>★味噌醬</t>
    <phoneticPr fontId="7" type="noConversion"/>
  </si>
  <si>
    <r>
      <rPr>
        <sz val="14"/>
        <rFont val="標楷體"/>
        <family val="4"/>
        <charset val="136"/>
      </rPr>
      <t>※本菜單含有過敏原食材以★標示，不適合對其過敏體質者食用</t>
    </r>
  </si>
  <si>
    <t>以豆製品代替雞肉，其他維持</t>
    <phoneticPr fontId="7" type="noConversion"/>
  </si>
  <si>
    <t>二
(堵南幼鯨魚班校外教學停餐)</t>
    <phoneticPr fontId="12" type="noConversion"/>
  </si>
  <si>
    <t>四
(復興高桶畢旅少6人用餐)</t>
    <phoneticPr fontId="12" type="noConversion"/>
  </si>
  <si>
    <t>五
(復興高桶畢旅少6人用餐)</t>
    <phoneticPr fontId="12" type="noConversion"/>
  </si>
  <si>
    <t>★保久乳+原件水果</t>
    <phoneticPr fontId="9" type="noConversion"/>
  </si>
  <si>
    <t>每人1罐(幼兒園學生無)+原件水果(全校都有)</t>
    <phoneticPr fontId="9" type="noConversion"/>
  </si>
  <si>
    <r>
      <rPr>
        <b/>
        <sz val="20"/>
        <rFont val="Microsoft JhengHei"/>
        <family val="4"/>
      </rPr>
      <t>截切</t>
    </r>
    <r>
      <rPr>
        <b/>
        <sz val="20"/>
        <rFont val="標楷體"/>
        <family val="4"/>
        <charset val="136"/>
      </rPr>
      <t>水果</t>
    </r>
    <phoneticPr fontId="9" type="noConversion"/>
  </si>
  <si>
    <t>大骨</t>
    <phoneticPr fontId="7" type="noConversion"/>
  </si>
  <si>
    <t>去除大骨及青蔥，其他維持</t>
    <phoneticPr fontId="7" type="noConversion"/>
  </si>
  <si>
    <r>
      <t>以豆製品代替蝦味球，去除大骨</t>
    </r>
    <r>
      <rPr>
        <sz val="16"/>
        <color rgb="FFFF0000"/>
        <rFont val="新細明體"/>
        <family val="1"/>
        <charset val="136"/>
      </rPr>
      <t>，</t>
    </r>
    <r>
      <rPr>
        <sz val="16"/>
        <color rgb="FFFF0000"/>
        <rFont val="標楷體"/>
        <family val="4"/>
        <charset val="136"/>
      </rPr>
      <t>其他維持</t>
    </r>
    <phoneticPr fontId="7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</si>
  <si>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雞蛋</t>
    </r>
    <phoneticPr fontId="7" type="noConversion"/>
  </si>
  <si>
    <t>1K</t>
  </si>
  <si>
    <t>同用附菜</t>
    <phoneticPr fontId="7" type="noConversion"/>
  </si>
  <si>
    <r>
      <rPr>
        <sz val="20"/>
        <rFont val="細明體"/>
        <family val="3"/>
        <charset val="136"/>
      </rPr>
      <t>★</t>
    </r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大黃瓜</t>
    </r>
    <phoneticPr fontId="7" type="noConversion"/>
  </si>
  <si>
    <t>1.2K</t>
    <phoneticPr fontId="7" type="noConversion"/>
  </si>
  <si>
    <t>大黃瓜炒雞蛋</t>
    <phoneticPr fontId="7" type="noConversion"/>
  </si>
  <si>
    <t>大黃瓜表皮有疣狀的刺，故又稱作刺瓜，主要營養成分有維生素A、B群、維生素C、醣類、膳食纖維、鈣、鉀、磷等。</t>
    <phoneticPr fontId="7" type="noConversion"/>
  </si>
  <si>
    <t>玉米粒</t>
    <phoneticPr fontId="7" type="noConversion"/>
  </si>
  <si>
    <t>杏鮑菇</t>
    <phoneticPr fontId="7" type="noConversion"/>
  </si>
  <si>
    <t>玉米高麗菜</t>
    <phoneticPr fontId="7" type="noConversion"/>
  </si>
  <si>
    <r>
      <t xml:space="preserve"> </t>
    </r>
    <r>
      <rPr>
        <sz val="16"/>
        <rFont val="細明體"/>
        <family val="3"/>
        <charset val="136"/>
      </rPr>
      <t>小黃瓜的主要營養成分包括維生素</t>
    </r>
    <r>
      <rPr>
        <sz val="16"/>
        <rFont val="Times New Roman"/>
        <family val="1"/>
      </rPr>
      <t>C</t>
    </r>
    <r>
      <rPr>
        <sz val="16"/>
        <rFont val="細明體"/>
        <family val="3"/>
        <charset val="136"/>
      </rPr>
      <t>、維生素</t>
    </r>
    <r>
      <rPr>
        <sz val="16"/>
        <rFont val="Times New Roman"/>
        <family val="1"/>
      </rPr>
      <t>K</t>
    </r>
    <r>
      <rPr>
        <sz val="16"/>
        <rFont val="細明體"/>
        <family val="3"/>
        <charset val="136"/>
      </rPr>
      <t>、鎂、鉀、錳、</t>
    </r>
    <r>
      <rPr>
        <sz val="16"/>
        <rFont val="Times New Roman"/>
        <family val="1"/>
      </rPr>
      <t>β-</t>
    </r>
    <r>
      <rPr>
        <sz val="16"/>
        <rFont val="細明體"/>
        <family val="3"/>
        <charset val="136"/>
      </rPr>
      <t>胡蘿蔔素與類黃酮。此外小黃瓜的含水量豐富，攝取小黃瓜還可幫助人體補充水分。</t>
    </r>
    <phoneticPr fontId="7" type="noConversion"/>
  </si>
  <si>
    <r>
      <rPr>
        <sz val="16"/>
        <rFont val="細明體"/>
        <family val="3"/>
        <charset val="136"/>
      </rPr>
      <t>白蘿蔔的營養價值已被廣泛肯定，所含的多種營養成分，包括蛋白質、食物纖維、維生素</t>
    </r>
    <r>
      <rPr>
        <sz val="16"/>
        <rFont val="Times New Roman"/>
        <family val="1"/>
      </rPr>
      <t>A3</t>
    </r>
    <r>
      <rPr>
        <sz val="16"/>
        <rFont val="細明體"/>
        <family val="3"/>
        <charset val="136"/>
      </rPr>
      <t>、維生素</t>
    </r>
    <r>
      <rPr>
        <sz val="16"/>
        <rFont val="Times New Roman"/>
        <family val="1"/>
      </rPr>
      <t>B1</t>
    </r>
    <r>
      <rPr>
        <sz val="16"/>
        <rFont val="細明體"/>
        <family val="3"/>
        <charset val="136"/>
      </rPr>
      <t>、維生素</t>
    </r>
    <r>
      <rPr>
        <sz val="16"/>
        <rFont val="Times New Roman"/>
        <family val="1"/>
      </rPr>
      <t>B2</t>
    </r>
    <r>
      <rPr>
        <sz val="16"/>
        <rFont val="細明體"/>
        <family val="3"/>
        <charset val="136"/>
      </rPr>
      <t>、維生素</t>
    </r>
    <r>
      <rPr>
        <sz val="16"/>
        <rFont val="Times New Roman"/>
        <family val="1"/>
      </rPr>
      <t>E</t>
    </r>
    <r>
      <rPr>
        <sz val="16"/>
        <rFont val="細明體"/>
        <family val="3"/>
        <charset val="136"/>
      </rPr>
      <t>、維生素</t>
    </r>
    <r>
      <rPr>
        <sz val="16"/>
        <rFont val="Times New Roman"/>
        <family val="1"/>
      </rPr>
      <t>C</t>
    </r>
    <r>
      <rPr>
        <sz val="16"/>
        <rFont val="細明體"/>
        <family val="3"/>
        <charset val="136"/>
      </rPr>
      <t>、鉀、鈉、鈣、鐵、鋅、磷、澱粉酶（</t>
    </r>
    <r>
      <rPr>
        <sz val="16"/>
        <rFont val="Times New Roman"/>
        <family val="1"/>
      </rPr>
      <t>Amylase</t>
    </r>
    <r>
      <rPr>
        <sz val="16"/>
        <rFont val="細明體"/>
        <family val="3"/>
        <charset val="136"/>
      </rPr>
      <t>）和氧化酶（</t>
    </r>
    <r>
      <rPr>
        <sz val="16"/>
        <rFont val="Times New Roman"/>
        <family val="1"/>
      </rPr>
      <t>Oxidase</t>
    </r>
    <r>
      <rPr>
        <sz val="16"/>
        <rFont val="細明體"/>
        <family val="3"/>
        <charset val="136"/>
      </rPr>
      <t>）等，能增強人體的免疫力。</t>
    </r>
    <phoneticPr fontId="7" type="noConversion"/>
  </si>
  <si>
    <t>八角</t>
  </si>
  <si>
    <t>八角</t>
    <phoneticPr fontId="7" type="noConversion"/>
  </si>
  <si>
    <t>庫存</t>
  </si>
  <si>
    <t>滷包</t>
  </si>
  <si>
    <t>老薑片</t>
  </si>
  <si>
    <t>★素-雞蛋</t>
  </si>
  <si>
    <t>23個</t>
  </si>
  <si>
    <t>可樂</t>
  </si>
  <si>
    <t>8大罐</t>
  </si>
  <si>
    <t>2K</t>
  </si>
  <si>
    <t>★黑麻油</t>
  </si>
  <si>
    <t>★素-炸豆包(大片)</t>
  </si>
  <si>
    <t>23片</t>
  </si>
  <si>
    <r>
      <rPr>
        <sz val="20"/>
        <rFont val="標楷體"/>
        <family val="4"/>
        <charset val="136"/>
      </rPr>
      <t>香滷豬棒腿</t>
    </r>
    <r>
      <rPr>
        <sz val="20"/>
        <rFont val="Times New Roman"/>
        <family val="1"/>
      </rPr>
      <t>*1</t>
    </r>
    <phoneticPr fontId="7" type="noConversion"/>
  </si>
  <si>
    <r>
      <rPr>
        <b/>
        <sz val="16"/>
        <color rgb="FFFF0000"/>
        <rFont val="細明體"/>
        <family val="3"/>
        <charset val="136"/>
      </rPr>
      <t>雞腿每人</t>
    </r>
    <r>
      <rPr>
        <b/>
        <sz val="16"/>
        <color rgb="FFFF0000"/>
        <rFont val="Times New Roman"/>
        <family val="1"/>
      </rPr>
      <t>1</t>
    </r>
    <r>
      <rPr>
        <b/>
        <sz val="16"/>
        <color rgb="FFFF0000"/>
        <rFont val="細明體"/>
        <family val="3"/>
        <charset val="136"/>
      </rPr>
      <t>個</t>
    </r>
    <r>
      <rPr>
        <b/>
        <sz val="16"/>
        <color rgb="FFFF0000"/>
        <rFont val="Times New Roman"/>
        <family val="1"/>
      </rPr>
      <t>(1314</t>
    </r>
    <r>
      <rPr>
        <b/>
        <sz val="16"/>
        <color rgb="FFFF0000"/>
        <rFont val="細明體"/>
        <family val="3"/>
        <charset val="136"/>
      </rPr>
      <t>個</t>
    </r>
    <r>
      <rPr>
        <b/>
        <sz val="16"/>
        <color rgb="FFFF0000"/>
        <rFont val="Times New Roman"/>
        <family val="1"/>
      </rPr>
      <t>)"</t>
    </r>
    <phoneticPr fontId="7" type="noConversion"/>
  </si>
  <si>
    <r>
      <rPr>
        <b/>
        <sz val="20"/>
        <rFont val="細明體"/>
        <family val="3"/>
        <charset val="136"/>
      </rPr>
      <t>豬棒腿每人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個</t>
    </r>
    <r>
      <rPr>
        <b/>
        <sz val="20"/>
        <rFont val="Times New Roman"/>
        <family val="1"/>
      </rPr>
      <t>(1340</t>
    </r>
    <r>
      <rPr>
        <b/>
        <sz val="20"/>
        <rFont val="細明體"/>
        <family val="3"/>
        <charset val="136"/>
      </rPr>
      <t>個</t>
    </r>
    <r>
      <rPr>
        <b/>
        <sz val="20"/>
        <rFont val="Times New Roman"/>
        <family val="1"/>
      </rPr>
      <t>)"</t>
    </r>
    <phoneticPr fontId="7" type="noConversion"/>
  </si>
  <si>
    <t>麻油雞腿(五堵國小102班蔡昕妤同學設計)</t>
    <phoneticPr fontId="7" type="noConversion"/>
  </si>
  <si>
    <t>以炸豆包代替雞腿，其他維持</t>
    <phoneticPr fontId="7" type="noConversion"/>
  </si>
  <si>
    <t>以雞蛋代替豬棒腿，其他維持</t>
    <phoneticPr fontId="7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</si>
  <si>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青豆仁</t>
    </r>
    <phoneticPr fontId="7" type="noConversion"/>
  </si>
  <si>
    <t>雞蛋</t>
    <phoneticPr fontId="7" type="noConversion"/>
  </si>
  <si>
    <t>1K</t>
    <phoneticPr fontId="7" type="noConversion"/>
  </si>
  <si>
    <t>2K</t>
    <phoneticPr fontId="7" type="noConversion"/>
  </si>
  <si>
    <t>青豆仁炒蛋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</si>
</sst>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"/>
    <numFmt numFmtId="177" formatCode="0_);[Red]\(0\)"/>
    <numFmt numFmtId="178" formatCode="0;\-0;;@"/>
    <numFmt numFmtId="179" formatCode="0.0_ "/>
    <numFmt numFmtId="180" formatCode="0_ "/>
    <numFmt numFmtId="181" formatCode="0.0_);[Red]\(0.0\)"/>
    <numFmt numFmtId="182" formatCode="m/d;@"/>
  </numFmts>
  <fonts count="97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20"/>
      <name val="Times New Roman"/>
      <family val="1"/>
    </font>
    <font>
      <sz val="14"/>
      <name val="新細明體"/>
      <family val="1"/>
      <charset val="136"/>
    </font>
    <font>
      <sz val="14"/>
      <name val="Times New Roman"/>
      <family val="1"/>
    </font>
    <font>
      <sz val="10"/>
      <name val="新細明體"/>
      <family val="1"/>
      <charset val="136"/>
    </font>
    <font>
      <sz val="16"/>
      <name val="細明體"/>
      <family val="3"/>
      <charset val="136"/>
    </font>
    <font>
      <sz val="16"/>
      <name val="新細明體"/>
      <family val="1"/>
      <charset val="136"/>
    </font>
    <font>
      <b/>
      <sz val="20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20"/>
      <name val="Times New Roman"/>
      <family val="1"/>
    </font>
    <font>
      <b/>
      <sz val="14"/>
      <color theme="1"/>
      <name val="標楷體"/>
      <family val="4"/>
      <charset val="136"/>
    </font>
    <font>
      <b/>
      <sz val="16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u/>
      <sz val="16"/>
      <name val="標楷體"/>
      <family val="4"/>
      <charset val="136"/>
    </font>
    <font>
      <sz val="22"/>
      <name val="Times New Roman"/>
      <family val="1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28"/>
      <name val="標楷體"/>
      <family val="4"/>
      <charset val="136"/>
    </font>
    <font>
      <sz val="28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6"/>
      <color theme="1"/>
      <name val="細明體"/>
      <family val="3"/>
      <charset val="136"/>
    </font>
    <font>
      <sz val="16"/>
      <color theme="1"/>
      <name val="新細明體"/>
      <family val="1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20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7030A0"/>
      <name val="Times New Roman"/>
      <family val="1"/>
    </font>
    <font>
      <sz val="12"/>
      <color rgb="FFFFFF00"/>
      <name val="Times New Roman"/>
      <family val="1"/>
    </font>
    <font>
      <sz val="12"/>
      <color rgb="FFFFE1E1"/>
      <name val="Times New Roman"/>
      <family val="1"/>
    </font>
    <font>
      <sz val="18"/>
      <name val="標楷體"/>
      <family val="4"/>
      <charset val="136"/>
    </font>
    <font>
      <b/>
      <sz val="16"/>
      <name val="Times New Roman"/>
      <family val="4"/>
      <charset val="136"/>
    </font>
    <font>
      <b/>
      <sz val="16"/>
      <name val="Times New Roman"/>
      <family val="1"/>
    </font>
    <font>
      <sz val="16"/>
      <color theme="1"/>
      <name val="Times New Roman"/>
      <family val="1"/>
    </font>
    <font>
      <sz val="9"/>
      <name val="標楷體"/>
      <family val="4"/>
      <charset val="136"/>
    </font>
    <font>
      <sz val="12"/>
      <color theme="0" tint="-0.34998626667073579"/>
      <name val="Times New Roman"/>
      <family val="1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b/>
      <sz val="12"/>
      <color theme="1"/>
      <name val="新細明體"/>
      <family val="2"/>
      <scheme val="minor"/>
    </font>
    <font>
      <sz val="20"/>
      <color rgb="FFFF0000"/>
      <name val="標楷體"/>
      <family val="4"/>
      <charset val="136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name val="標楷體"/>
      <family val="4"/>
      <charset val="136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u/>
      <sz val="16"/>
      <name val="Times New Roman"/>
      <family val="1"/>
    </font>
    <font>
      <u/>
      <sz val="20"/>
      <name val="Times New Roman"/>
      <family val="1"/>
    </font>
    <font>
      <sz val="20"/>
      <color rgb="FFFF0000"/>
      <name val="Times New Roman"/>
      <family val="1"/>
    </font>
    <font>
      <sz val="20"/>
      <name val="細明體"/>
      <family val="3"/>
      <charset val="136"/>
    </font>
    <font>
      <sz val="16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9"/>
      <color rgb="FFFF0000"/>
      <name val="Times New Roman"/>
      <family val="1"/>
    </font>
    <font>
      <sz val="12"/>
      <name val="新細明體"/>
      <family val="2"/>
      <scheme val="minor"/>
    </font>
    <font>
      <sz val="20"/>
      <name val="Microsoft JhengHei"/>
      <family val="4"/>
    </font>
    <font>
      <sz val="20"/>
      <name val="Times New Roman"/>
      <family val="4"/>
    </font>
    <font>
      <sz val="20"/>
      <name val="Segoe UI Symbol"/>
      <family val="4"/>
    </font>
    <font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6"/>
      <color rgb="FFFF0000"/>
      <name val="標楷體"/>
      <family val="4"/>
      <charset val="136"/>
    </font>
    <font>
      <sz val="18"/>
      <color theme="1"/>
      <name val="Times New Roman"/>
      <family val="1"/>
    </font>
    <font>
      <sz val="14"/>
      <color theme="1"/>
      <name val="新細明體"/>
      <family val="2"/>
      <scheme val="minor"/>
    </font>
    <font>
      <sz val="14"/>
      <color theme="1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b/>
      <sz val="20"/>
      <name val="Times New Roman"/>
      <family val="4"/>
    </font>
    <font>
      <b/>
      <sz val="20"/>
      <name val="Microsoft JhengHei"/>
      <family val="4"/>
    </font>
    <font>
      <sz val="20"/>
      <color rgb="FFFF0000"/>
      <name val="細明體"/>
      <family val="3"/>
      <charset val="136"/>
    </font>
    <font>
      <sz val="16"/>
      <color rgb="FFFF0000"/>
      <name val="新細明體"/>
      <family val="1"/>
      <charset val="136"/>
    </font>
    <font>
      <sz val="14"/>
      <name val="細明體"/>
      <family val="3"/>
      <charset val="136"/>
    </font>
    <font>
      <b/>
      <sz val="16"/>
      <color rgb="FFFF0000"/>
      <name val="細明體"/>
      <family val="3"/>
      <charset val="136"/>
    </font>
    <font>
      <b/>
      <sz val="20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154">
    <xf numFmtId="0" fontId="0" fillId="0" borderId="0" xfId="0">
      <alignment vertical="center"/>
    </xf>
    <xf numFmtId="0" fontId="8" fillId="0" borderId="0" xfId="8">
      <alignment vertical="center"/>
    </xf>
    <xf numFmtId="0" fontId="16" fillId="0" borderId="17" xfId="8" applyFont="1" applyBorder="1" applyAlignment="1">
      <alignment horizontal="center" vertical="center" shrinkToFit="1"/>
    </xf>
    <xf numFmtId="0" fontId="16" fillId="0" borderId="31" xfId="8" applyFont="1" applyBorder="1" applyAlignment="1">
      <alignment horizontal="center" vertical="center" shrinkToFit="1"/>
    </xf>
    <xf numFmtId="0" fontId="16" fillId="0" borderId="30" xfId="8" applyFont="1" applyBorder="1" applyAlignment="1">
      <alignment horizontal="center" vertical="center" shrinkToFit="1"/>
    </xf>
    <xf numFmtId="0" fontId="16" fillId="0" borderId="32" xfId="8" applyFont="1" applyBorder="1" applyAlignment="1">
      <alignment horizontal="center" vertical="center" shrinkToFit="1"/>
    </xf>
    <xf numFmtId="0" fontId="16" fillId="0" borderId="33" xfId="8" applyFont="1" applyBorder="1" applyAlignment="1">
      <alignment horizontal="center" vertical="center" shrinkToFit="1"/>
    </xf>
    <xf numFmtId="0" fontId="16" fillId="0" borderId="16" xfId="8" applyFont="1" applyBorder="1" applyAlignment="1">
      <alignment horizontal="center" vertical="center" shrinkToFit="1"/>
    </xf>
    <xf numFmtId="0" fontId="19" fillId="0" borderId="16" xfId="8" applyFont="1" applyBorder="1" applyAlignment="1">
      <alignment horizontal="center" vertical="center" shrinkToFit="1"/>
    </xf>
    <xf numFmtId="0" fontId="20" fillId="0" borderId="16" xfId="8" applyFont="1" applyBorder="1" applyAlignment="1">
      <alignment horizontal="center" vertical="center" shrinkToFit="1"/>
    </xf>
    <xf numFmtId="179" fontId="8" fillId="0" borderId="0" xfId="8" applyNumberFormat="1" applyAlignment="1">
      <alignment horizontal="center" vertical="center"/>
    </xf>
    <xf numFmtId="0" fontId="8" fillId="0" borderId="19" xfId="8" applyBorder="1" applyAlignment="1">
      <alignment horizontal="center" vertical="center"/>
    </xf>
    <xf numFmtId="0" fontId="16" fillId="0" borderId="14" xfId="8" applyFont="1" applyBorder="1" applyAlignment="1">
      <alignment horizontal="center" vertical="center" shrinkToFit="1"/>
    </xf>
    <xf numFmtId="0" fontId="19" fillId="0" borderId="14" xfId="8" applyFont="1" applyBorder="1" applyAlignment="1">
      <alignment horizontal="center" vertical="center" shrinkToFit="1"/>
    </xf>
    <xf numFmtId="0" fontId="20" fillId="0" borderId="14" xfId="8" applyFont="1" applyBorder="1" applyAlignment="1">
      <alignment horizontal="center" vertical="center" shrinkToFit="1"/>
    </xf>
    <xf numFmtId="0" fontId="19" fillId="0" borderId="31" xfId="8" applyFont="1" applyBorder="1" applyAlignment="1">
      <alignment horizontal="center" vertical="center" shrinkToFit="1"/>
    </xf>
    <xf numFmtId="0" fontId="20" fillId="0" borderId="31" xfId="8" applyFont="1" applyBorder="1" applyAlignment="1">
      <alignment horizontal="center" vertical="center" shrinkToFit="1"/>
    </xf>
    <xf numFmtId="0" fontId="19" fillId="0" borderId="17" xfId="8" applyFont="1" applyBorder="1" applyAlignment="1">
      <alignment horizontal="center" vertical="center" shrinkToFit="1"/>
    </xf>
    <xf numFmtId="0" fontId="20" fillId="0" borderId="17" xfId="8" applyFont="1" applyBorder="1" applyAlignment="1">
      <alignment horizontal="center" vertical="center" shrinkToFit="1"/>
    </xf>
    <xf numFmtId="0" fontId="16" fillId="0" borderId="40" xfId="8" applyFont="1" applyBorder="1" applyAlignment="1">
      <alignment horizontal="center" vertical="center" shrinkToFit="1"/>
    </xf>
    <xf numFmtId="0" fontId="19" fillId="0" borderId="40" xfId="8" applyFont="1" applyBorder="1" applyAlignment="1">
      <alignment horizontal="center" vertical="center" shrinkToFit="1"/>
    </xf>
    <xf numFmtId="0" fontId="20" fillId="0" borderId="40" xfId="8" applyFont="1" applyBorder="1" applyAlignment="1">
      <alignment horizontal="center" vertical="center" shrinkToFit="1"/>
    </xf>
    <xf numFmtId="179" fontId="8" fillId="0" borderId="39" xfId="8" applyNumberFormat="1" applyBorder="1" applyAlignment="1">
      <alignment horizontal="center" vertical="center"/>
    </xf>
    <xf numFmtId="0" fontId="8" fillId="0" borderId="41" xfId="8" applyBorder="1" applyAlignment="1">
      <alignment horizontal="center" vertical="center"/>
    </xf>
    <xf numFmtId="0" fontId="16" fillId="0" borderId="42" xfId="8" applyFont="1" applyBorder="1" applyAlignment="1">
      <alignment horizontal="center" vertical="center" shrinkToFit="1"/>
    </xf>
    <xf numFmtId="0" fontId="20" fillId="0" borderId="42" xfId="8" applyFont="1" applyBorder="1" applyAlignment="1">
      <alignment horizontal="center" vertical="center" shrinkToFit="1"/>
    </xf>
    <xf numFmtId="179" fontId="8" fillId="0" borderId="27" xfId="8" applyNumberFormat="1" applyBorder="1" applyAlignment="1">
      <alignment horizontal="center" vertical="center"/>
    </xf>
    <xf numFmtId="0" fontId="8" fillId="0" borderId="15" xfId="8" applyBorder="1" applyAlignment="1">
      <alignment horizontal="center" vertical="center"/>
    </xf>
    <xf numFmtId="0" fontId="18" fillId="0" borderId="0" xfId="8" applyFont="1">
      <alignment vertical="center"/>
    </xf>
    <xf numFmtId="0" fontId="16" fillId="0" borderId="0" xfId="8" applyFont="1">
      <alignment vertical="center"/>
    </xf>
    <xf numFmtId="0" fontId="10" fillId="0" borderId="0" xfId="9" applyFont="1">
      <alignment vertical="center"/>
    </xf>
    <xf numFmtId="0" fontId="10" fillId="0" borderId="0" xfId="10" applyFont="1">
      <alignment vertical="center"/>
    </xf>
    <xf numFmtId="0" fontId="26" fillId="0" borderId="17" xfId="7" applyFont="1" applyBorder="1" applyAlignment="1">
      <alignment vertical="center" textRotation="255" shrinkToFit="1"/>
    </xf>
    <xf numFmtId="0" fontId="26" fillId="0" borderId="17" xfId="7" applyFont="1" applyBorder="1" applyAlignment="1">
      <alignment vertical="distributed" textRotation="255" shrinkToFit="1"/>
    </xf>
    <xf numFmtId="0" fontId="11" fillId="0" borderId="16" xfId="9" applyFont="1" applyBorder="1" applyAlignment="1">
      <alignment horizontal="left" vertical="center" wrapText="1"/>
    </xf>
    <xf numFmtId="0" fontId="11" fillId="0" borderId="16" xfId="8" applyFont="1" applyBorder="1" applyAlignment="1">
      <alignment horizontal="left" vertical="center" wrapText="1"/>
    </xf>
    <xf numFmtId="0" fontId="11" fillId="0" borderId="60" xfId="9" applyFont="1" applyBorder="1" applyAlignment="1">
      <alignment horizontal="left" vertical="center" wrapText="1"/>
    </xf>
    <xf numFmtId="0" fontId="11" fillId="0" borderId="60" xfId="8" applyFont="1" applyBorder="1" applyAlignment="1">
      <alignment horizontal="left" vertical="center" wrapText="1"/>
    </xf>
    <xf numFmtId="0" fontId="11" fillId="0" borderId="2" xfId="7" applyFont="1" applyBorder="1" applyAlignment="1">
      <alignment horizontal="left" vertical="center" wrapText="1"/>
    </xf>
    <xf numFmtId="0" fontId="11" fillId="0" borderId="16" xfId="7" applyFont="1" applyBorder="1" applyAlignment="1">
      <alignment horizontal="left" vertical="center" wrapText="1"/>
    </xf>
    <xf numFmtId="0" fontId="11" fillId="0" borderId="14" xfId="7" applyFont="1" applyBorder="1" applyAlignment="1">
      <alignment horizontal="left" vertical="center" wrapText="1"/>
    </xf>
    <xf numFmtId="0" fontId="11" fillId="0" borderId="17" xfId="7" applyFont="1" applyBorder="1" applyAlignment="1">
      <alignment horizontal="left" vertical="center" wrapText="1"/>
    </xf>
    <xf numFmtId="0" fontId="11" fillId="0" borderId="1" xfId="7" applyFont="1" applyBorder="1" applyAlignment="1">
      <alignment horizontal="left" vertical="center" wrapText="1"/>
    </xf>
    <xf numFmtId="0" fontId="11" fillId="0" borderId="2" xfId="9" applyFont="1" applyBorder="1" applyAlignment="1">
      <alignment horizontal="left" vertical="center" wrapText="1"/>
    </xf>
    <xf numFmtId="0" fontId="11" fillId="0" borderId="14" xfId="9" applyFont="1" applyBorder="1" applyAlignment="1">
      <alignment horizontal="left" vertical="center" wrapText="1"/>
    </xf>
    <xf numFmtId="0" fontId="11" fillId="0" borderId="1" xfId="9" applyFont="1" applyBorder="1" applyAlignment="1">
      <alignment horizontal="left" vertical="center" wrapText="1"/>
    </xf>
    <xf numFmtId="0" fontId="11" fillId="0" borderId="2" xfId="9" applyFont="1" applyBorder="1" applyAlignment="1">
      <alignment horizontal="left" vertical="center" wrapText="1" shrinkToFit="1"/>
    </xf>
    <xf numFmtId="0" fontId="11" fillId="0" borderId="2" xfId="8" applyFont="1" applyBorder="1" applyAlignment="1">
      <alignment horizontal="left" vertical="center" wrapText="1" shrinkToFit="1"/>
    </xf>
    <xf numFmtId="0" fontId="11" fillId="0" borderId="14" xfId="8" applyFont="1" applyBorder="1" applyAlignment="1">
      <alignment horizontal="left" vertical="center" wrapText="1" shrinkToFit="1"/>
    </xf>
    <xf numFmtId="0" fontId="11" fillId="0" borderId="44" xfId="9" applyFont="1" applyBorder="1" applyAlignment="1">
      <alignment horizontal="left" vertical="center" wrapText="1"/>
    </xf>
    <xf numFmtId="0" fontId="11" fillId="0" borderId="1" xfId="8" applyFont="1" applyBorder="1" applyAlignment="1">
      <alignment horizontal="left" vertical="center" wrapText="1"/>
    </xf>
    <xf numFmtId="0" fontId="11" fillId="0" borderId="1" xfId="8" applyFont="1" applyBorder="1" applyAlignment="1">
      <alignment horizontal="left" vertical="center" wrapText="1" shrinkToFit="1"/>
    </xf>
    <xf numFmtId="0" fontId="11" fillId="0" borderId="14" xfId="8" applyFont="1" applyBorder="1" applyAlignment="1">
      <alignment horizontal="left" vertical="center" wrapText="1"/>
    </xf>
    <xf numFmtId="0" fontId="29" fillId="0" borderId="42" xfId="8" applyFont="1" applyBorder="1" applyAlignment="1">
      <alignment horizontal="left" vertical="center" wrapText="1"/>
    </xf>
    <xf numFmtId="0" fontId="10" fillId="0" borderId="8" xfId="9" applyFont="1" applyBorder="1">
      <alignment vertical="center"/>
    </xf>
    <xf numFmtId="0" fontId="29" fillId="0" borderId="14" xfId="8" applyFont="1" applyBorder="1" applyAlignment="1">
      <alignment horizontal="left" vertical="center" wrapText="1"/>
    </xf>
    <xf numFmtId="0" fontId="11" fillId="0" borderId="14" xfId="9" applyFont="1" applyBorder="1" applyAlignment="1">
      <alignment horizontal="left" vertical="center" wrapText="1" shrinkToFit="1"/>
    </xf>
    <xf numFmtId="0" fontId="11" fillId="0" borderId="16" xfId="9" applyFont="1" applyBorder="1" applyAlignment="1">
      <alignment horizontal="left" vertical="center" wrapText="1" shrinkToFit="1"/>
    </xf>
    <xf numFmtId="0" fontId="10" fillId="0" borderId="31" xfId="9" applyFont="1" applyBorder="1" applyAlignment="1">
      <alignment horizontal="center" vertical="center" textRotation="255"/>
    </xf>
    <xf numFmtId="0" fontId="10" fillId="0" borderId="30" xfId="9" applyFont="1" applyBorder="1" applyAlignment="1">
      <alignment horizontal="center" vertical="center" textRotation="255"/>
    </xf>
    <xf numFmtId="0" fontId="10" fillId="0" borderId="68" xfId="9" applyFont="1" applyBorder="1" applyAlignment="1">
      <alignment horizontal="center" vertical="center" textRotation="255"/>
    </xf>
    <xf numFmtId="0" fontId="11" fillId="0" borderId="40" xfId="8" applyFont="1" applyBorder="1" applyAlignment="1">
      <alignment horizontal="left" vertical="center" wrapText="1"/>
    </xf>
    <xf numFmtId="0" fontId="10" fillId="0" borderId="73" xfId="9" applyFont="1" applyBorder="1" applyAlignment="1">
      <alignment horizontal="center" vertical="center" textRotation="255"/>
    </xf>
    <xf numFmtId="0" fontId="11" fillId="0" borderId="2" xfId="8" applyFont="1" applyBorder="1" applyAlignment="1">
      <alignment horizontal="left" vertical="center" wrapText="1"/>
    </xf>
    <xf numFmtId="0" fontId="10" fillId="0" borderId="1" xfId="8" applyFont="1" applyBorder="1" applyAlignment="1">
      <alignment horizontal="center" vertical="center" textRotation="255"/>
    </xf>
    <xf numFmtId="0" fontId="10" fillId="0" borderId="12" xfId="8" applyFont="1" applyBorder="1" applyAlignment="1">
      <alignment horizontal="center" vertical="center" textRotation="255"/>
    </xf>
    <xf numFmtId="0" fontId="10" fillId="0" borderId="77" xfId="8" applyFont="1" applyBorder="1" applyAlignment="1">
      <alignment horizontal="center" vertical="center" textRotation="255"/>
    </xf>
    <xf numFmtId="0" fontId="10" fillId="0" borderId="0" xfId="8" applyFont="1">
      <alignment vertical="center"/>
    </xf>
    <xf numFmtId="0" fontId="26" fillId="0" borderId="0" xfId="9" applyFont="1" applyAlignment="1">
      <alignment horizontal="left" vertical="top"/>
    </xf>
    <xf numFmtId="0" fontId="10" fillId="0" borderId="0" xfId="10" applyFont="1" applyAlignment="1">
      <alignment vertical="center" wrapText="1"/>
    </xf>
    <xf numFmtId="179" fontId="10" fillId="0" borderId="16" xfId="9" applyNumberFormat="1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26" xfId="7" applyFont="1" applyBorder="1" applyAlignment="1">
      <alignment horizontal="center" vertical="center"/>
    </xf>
    <xf numFmtId="181" fontId="22" fillId="0" borderId="16" xfId="7" applyNumberFormat="1" applyFont="1" applyBorder="1" applyAlignment="1">
      <alignment horizontal="center" vertical="center"/>
    </xf>
    <xf numFmtId="177" fontId="22" fillId="0" borderId="16" xfId="7" applyNumberFormat="1" applyFont="1" applyBorder="1" applyAlignment="1">
      <alignment horizontal="center" vertical="center"/>
    </xf>
    <xf numFmtId="181" fontId="22" fillId="0" borderId="43" xfId="7" applyNumberFormat="1" applyFont="1" applyBorder="1" applyAlignment="1">
      <alignment horizontal="center" vertical="center"/>
    </xf>
    <xf numFmtId="177" fontId="22" fillId="0" borderId="14" xfId="7" applyNumberFormat="1" applyFont="1" applyBorder="1" applyAlignment="1">
      <alignment horizontal="center" vertical="center"/>
    </xf>
    <xf numFmtId="181" fontId="22" fillId="0" borderId="60" xfId="7" applyNumberFormat="1" applyFont="1" applyBorder="1" applyAlignment="1">
      <alignment horizontal="center" vertical="center"/>
    </xf>
    <xf numFmtId="177" fontId="22" fillId="0" borderId="60" xfId="7" applyNumberFormat="1" applyFont="1" applyBorder="1" applyAlignment="1">
      <alignment horizontal="center" vertical="center"/>
    </xf>
    <xf numFmtId="181" fontId="22" fillId="0" borderId="75" xfId="7" applyNumberFormat="1" applyFont="1" applyBorder="1" applyAlignment="1">
      <alignment horizontal="center" vertical="center"/>
    </xf>
    <xf numFmtId="0" fontId="10" fillId="0" borderId="0" xfId="12" applyFont="1">
      <alignment vertical="center"/>
    </xf>
    <xf numFmtId="0" fontId="38" fillId="0" borderId="0" xfId="12" applyFont="1">
      <alignment vertical="center"/>
    </xf>
    <xf numFmtId="182" fontId="16" fillId="0" borderId="30" xfId="8" applyNumberFormat="1" applyFont="1" applyBorder="1" applyAlignment="1">
      <alignment horizontal="center" vertical="center" shrinkToFit="1"/>
    </xf>
    <xf numFmtId="182" fontId="17" fillId="0" borderId="16" xfId="8" applyNumberFormat="1" applyFont="1" applyBorder="1" applyAlignment="1">
      <alignment horizontal="center" vertical="center" shrinkToFit="1"/>
    </xf>
    <xf numFmtId="182" fontId="17" fillId="0" borderId="14" xfId="8" applyNumberFormat="1" applyFont="1" applyBorder="1" applyAlignment="1">
      <alignment horizontal="center" vertical="center" shrinkToFit="1"/>
    </xf>
    <xf numFmtId="182" fontId="17" fillId="0" borderId="31" xfId="8" applyNumberFormat="1" applyFont="1" applyBorder="1" applyAlignment="1">
      <alignment horizontal="center" vertical="center" shrinkToFit="1"/>
    </xf>
    <xf numFmtId="182" fontId="17" fillId="0" borderId="17" xfId="8" applyNumberFormat="1" applyFont="1" applyBorder="1" applyAlignment="1">
      <alignment horizontal="center" vertical="center" shrinkToFit="1"/>
    </xf>
    <xf numFmtId="182" fontId="17" fillId="0" borderId="40" xfId="8" applyNumberFormat="1" applyFont="1" applyBorder="1" applyAlignment="1">
      <alignment horizontal="center" vertical="center" shrinkToFit="1"/>
    </xf>
    <xf numFmtId="182" fontId="17" fillId="0" borderId="42" xfId="8" applyNumberFormat="1" applyFont="1" applyBorder="1" applyAlignment="1">
      <alignment horizontal="center" vertical="center" shrinkToFit="1"/>
    </xf>
    <xf numFmtId="182" fontId="8" fillId="0" borderId="0" xfId="8" applyNumberFormat="1">
      <alignment vertical="center"/>
    </xf>
    <xf numFmtId="0" fontId="11" fillId="0" borderId="69" xfId="8" applyFont="1" applyBorder="1" applyAlignment="1">
      <alignment horizontal="left" vertical="center" wrapText="1"/>
    </xf>
    <xf numFmtId="182" fontId="42" fillId="0" borderId="31" xfId="8" applyNumberFormat="1" applyFont="1" applyBorder="1" applyAlignment="1">
      <alignment horizontal="center" vertical="center" shrinkToFit="1"/>
    </xf>
    <xf numFmtId="182" fontId="42" fillId="0" borderId="14" xfId="8" applyNumberFormat="1" applyFont="1" applyBorder="1" applyAlignment="1">
      <alignment horizontal="center" vertical="center" shrinkToFit="1"/>
    </xf>
    <xf numFmtId="0" fontId="43" fillId="0" borderId="17" xfId="8" applyFont="1" applyBorder="1" applyAlignment="1">
      <alignment horizontal="center" vertical="center" shrinkToFit="1"/>
    </xf>
    <xf numFmtId="0" fontId="44" fillId="0" borderId="17" xfId="8" applyFont="1" applyBorder="1" applyAlignment="1">
      <alignment horizontal="center" vertical="center" shrinkToFit="1"/>
    </xf>
    <xf numFmtId="0" fontId="45" fillId="0" borderId="17" xfId="8" applyFont="1" applyBorder="1" applyAlignment="1">
      <alignment horizontal="center" vertical="center" shrinkToFit="1"/>
    </xf>
    <xf numFmtId="0" fontId="43" fillId="0" borderId="14" xfId="8" applyFont="1" applyBorder="1" applyAlignment="1">
      <alignment horizontal="center" vertical="center" shrinkToFit="1"/>
    </xf>
    <xf numFmtId="0" fontId="44" fillId="0" borderId="14" xfId="8" applyFont="1" applyBorder="1" applyAlignment="1">
      <alignment horizontal="center" vertical="center" shrinkToFit="1"/>
    </xf>
    <xf numFmtId="0" fontId="45" fillId="0" borderId="14" xfId="8" applyFont="1" applyBorder="1" applyAlignment="1">
      <alignment horizontal="center" vertical="center" shrinkToFit="1"/>
    </xf>
    <xf numFmtId="0" fontId="15" fillId="0" borderId="64" xfId="9" applyFont="1" applyBorder="1" applyAlignment="1">
      <alignment horizontal="center" vertical="center" wrapText="1"/>
    </xf>
    <xf numFmtId="0" fontId="46" fillId="0" borderId="64" xfId="8" applyFont="1" applyBorder="1" applyAlignment="1">
      <alignment horizontal="left" vertical="center" wrapText="1"/>
    </xf>
    <xf numFmtId="0" fontId="22" fillId="0" borderId="64" xfId="8" applyFont="1" applyBorder="1" applyAlignment="1">
      <alignment horizontal="left" vertical="center" wrapText="1"/>
    </xf>
    <xf numFmtId="0" fontId="40" fillId="0" borderId="64" xfId="8" applyFont="1" applyBorder="1" applyAlignment="1">
      <alignment horizontal="left" vertical="center" wrapText="1"/>
    </xf>
    <xf numFmtId="0" fontId="22" fillId="0" borderId="64" xfId="9" applyFont="1" applyBorder="1" applyAlignment="1">
      <alignment horizontal="left" vertical="center" wrapText="1"/>
    </xf>
    <xf numFmtId="0" fontId="15" fillId="0" borderId="64" xfId="8" applyFont="1" applyBorder="1" applyAlignment="1">
      <alignment horizontal="center" vertical="center" wrapText="1"/>
    </xf>
    <xf numFmtId="0" fontId="28" fillId="0" borderId="14" xfId="9" applyFont="1" applyBorder="1" applyAlignment="1">
      <alignment horizontal="left" vertical="center" wrapText="1"/>
    </xf>
    <xf numFmtId="0" fontId="28" fillId="0" borderId="2" xfId="9" applyFont="1" applyBorder="1" applyAlignment="1">
      <alignment horizontal="left" vertical="center" wrapText="1"/>
    </xf>
    <xf numFmtId="0" fontId="48" fillId="0" borderId="14" xfId="9" applyFont="1" applyBorder="1" applyAlignment="1">
      <alignment horizontal="left" vertical="center" wrapText="1"/>
    </xf>
    <xf numFmtId="0" fontId="28" fillId="0" borderId="14" xfId="7" applyFont="1" applyBorder="1" applyAlignment="1">
      <alignment horizontal="left" vertical="center" wrapText="1"/>
    </xf>
    <xf numFmtId="0" fontId="36" fillId="0" borderId="2" xfId="9" applyFont="1" applyBorder="1" applyAlignment="1">
      <alignment horizontal="left" vertical="center" wrapText="1"/>
    </xf>
    <xf numFmtId="0" fontId="36" fillId="0" borderId="14" xfId="9" applyFont="1" applyBorder="1" applyAlignment="1">
      <alignment horizontal="left" vertical="center" wrapText="1"/>
    </xf>
    <xf numFmtId="0" fontId="11" fillId="0" borderId="16" xfId="8" applyFont="1" applyBorder="1" applyAlignment="1">
      <alignment horizontal="left" vertical="center" wrapText="1" shrinkToFit="1"/>
    </xf>
    <xf numFmtId="0" fontId="36" fillId="0" borderId="16" xfId="7" applyFont="1" applyBorder="1" applyAlignment="1">
      <alignment horizontal="left" vertical="center" wrapText="1"/>
    </xf>
    <xf numFmtId="0" fontId="36" fillId="0" borderId="40" xfId="7" applyFont="1" applyBorder="1" applyAlignment="1">
      <alignment horizontal="left" vertical="center" wrapText="1"/>
    </xf>
    <xf numFmtId="0" fontId="36" fillId="0" borderId="14" xfId="7" applyFont="1" applyBorder="1" applyAlignment="1">
      <alignment horizontal="left" vertical="center" wrapText="1"/>
    </xf>
    <xf numFmtId="0" fontId="36" fillId="0" borderId="16" xfId="9" applyFont="1" applyBorder="1" applyAlignment="1">
      <alignment horizontal="left" vertical="center" wrapText="1"/>
    </xf>
    <xf numFmtId="0" fontId="31" fillId="0" borderId="14" xfId="7" applyFont="1" applyBorder="1" applyAlignment="1">
      <alignment horizontal="left" vertical="center" wrapText="1"/>
    </xf>
    <xf numFmtId="178" fontId="11" fillId="0" borderId="14" xfId="9" applyNumberFormat="1" applyFont="1" applyBorder="1" applyAlignment="1">
      <alignment horizontal="left" vertical="center" wrapText="1"/>
    </xf>
    <xf numFmtId="0" fontId="15" fillId="0" borderId="82" xfId="9" applyFont="1" applyBorder="1" applyAlignment="1">
      <alignment horizontal="center" vertical="center" wrapText="1"/>
    </xf>
    <xf numFmtId="178" fontId="11" fillId="0" borderId="2" xfId="7" applyNumberFormat="1" applyFont="1" applyBorder="1" applyAlignment="1">
      <alignment horizontal="left" vertical="center" wrapText="1"/>
    </xf>
    <xf numFmtId="178" fontId="11" fillId="0" borderId="16" xfId="7" applyNumberFormat="1" applyFont="1" applyBorder="1" applyAlignment="1">
      <alignment horizontal="left" vertical="center" wrapText="1"/>
    </xf>
    <xf numFmtId="0" fontId="36" fillId="0" borderId="2" xfId="7" applyFont="1" applyBorder="1" applyAlignment="1">
      <alignment horizontal="left" vertical="center" wrapText="1"/>
    </xf>
    <xf numFmtId="182" fontId="42" fillId="0" borderId="16" xfId="8" applyNumberFormat="1" applyFont="1" applyBorder="1" applyAlignment="1">
      <alignment horizontal="center" vertical="center" shrinkToFit="1"/>
    </xf>
    <xf numFmtId="0" fontId="43" fillId="0" borderId="16" xfId="8" applyFont="1" applyBorder="1" applyAlignment="1">
      <alignment horizontal="center" vertical="center" shrinkToFit="1"/>
    </xf>
    <xf numFmtId="181" fontId="10" fillId="0" borderId="0" xfId="9" applyNumberFormat="1" applyFont="1" applyAlignment="1">
      <alignment horizontal="center" vertical="center" shrinkToFit="1"/>
    </xf>
    <xf numFmtId="181" fontId="49" fillId="0" borderId="0" xfId="9" applyNumberFormat="1" applyFont="1" applyAlignment="1">
      <alignment horizontal="center" vertical="center" shrinkToFit="1"/>
    </xf>
    <xf numFmtId="181" fontId="10" fillId="0" borderId="0" xfId="9" applyNumberFormat="1" applyFont="1" applyAlignment="1">
      <alignment vertical="center" shrinkToFit="1"/>
    </xf>
    <xf numFmtId="181" fontId="50" fillId="0" borderId="0" xfId="9" applyNumberFormat="1" applyFont="1" applyAlignment="1">
      <alignment horizontal="center" vertical="center" shrinkToFit="1"/>
    </xf>
    <xf numFmtId="181" fontId="52" fillId="0" borderId="0" xfId="9" applyNumberFormat="1" applyFont="1" applyAlignment="1">
      <alignment vertical="center" shrinkToFit="1"/>
    </xf>
    <xf numFmtId="181" fontId="53" fillId="0" borderId="0" xfId="9" applyNumberFormat="1" applyFont="1" applyAlignment="1">
      <alignment vertical="center" shrinkToFit="1"/>
    </xf>
    <xf numFmtId="181" fontId="51" fillId="0" borderId="0" xfId="9" applyNumberFormat="1" applyFont="1" applyAlignment="1">
      <alignment horizontal="center" vertical="center" shrinkToFit="1"/>
    </xf>
    <xf numFmtId="181" fontId="49" fillId="0" borderId="0" xfId="10" applyNumberFormat="1" applyFont="1" applyAlignment="1">
      <alignment horizontal="center" vertical="center" shrinkToFit="1"/>
    </xf>
    <xf numFmtId="0" fontId="16" fillId="0" borderId="52" xfId="8" applyFont="1" applyBorder="1" applyAlignment="1">
      <alignment horizontal="center" vertical="center" shrinkToFit="1"/>
    </xf>
    <xf numFmtId="0" fontId="32" fillId="0" borderId="17" xfId="8" applyFont="1" applyBorder="1" applyAlignment="1">
      <alignment horizontal="center" vertical="center" wrapText="1"/>
    </xf>
    <xf numFmtId="0" fontId="58" fillId="0" borderId="14" xfId="8" applyFont="1" applyBorder="1" applyAlignment="1">
      <alignment horizontal="center" vertical="center" wrapText="1"/>
    </xf>
    <xf numFmtId="0" fontId="32" fillId="0" borderId="31" xfId="8" applyFont="1" applyBorder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0" fontId="32" fillId="0" borderId="19" xfId="8" applyFont="1" applyBorder="1" applyAlignment="1">
      <alignment horizontal="center" vertical="center"/>
    </xf>
    <xf numFmtId="0" fontId="32" fillId="0" borderId="37" xfId="8" applyFont="1" applyBorder="1" applyAlignment="1">
      <alignment horizontal="center" vertical="center"/>
    </xf>
    <xf numFmtId="179" fontId="32" fillId="0" borderId="0" xfId="8" applyNumberFormat="1" applyFont="1" applyAlignment="1">
      <alignment horizontal="center" vertical="center" shrinkToFit="1"/>
    </xf>
    <xf numFmtId="179" fontId="32" fillId="0" borderId="36" xfId="8" applyNumberFormat="1" applyFont="1" applyBorder="1" applyAlignment="1">
      <alignment horizontal="center" vertical="center" shrinkToFit="1"/>
    </xf>
    <xf numFmtId="182" fontId="24" fillId="0" borderId="17" xfId="8" applyNumberFormat="1" applyFont="1" applyBorder="1" applyAlignment="1">
      <alignment horizontal="center" vertical="center" shrinkToFit="1"/>
    </xf>
    <xf numFmtId="0" fontId="24" fillId="0" borderId="17" xfId="8" applyFont="1" applyBorder="1" applyAlignment="1">
      <alignment horizontal="center" vertical="center" shrinkToFit="1"/>
    </xf>
    <xf numFmtId="0" fontId="32" fillId="0" borderId="17" xfId="8" applyFont="1" applyBorder="1" applyAlignment="1">
      <alignment horizontal="center" vertical="center"/>
    </xf>
    <xf numFmtId="0" fontId="32" fillId="0" borderId="16" xfId="8" applyFont="1" applyBorder="1" applyAlignment="1">
      <alignment horizontal="center" vertical="center"/>
    </xf>
    <xf numFmtId="0" fontId="27" fillId="0" borderId="44" xfId="8" applyFont="1" applyBorder="1" applyAlignment="1">
      <alignment horizontal="center" vertical="center"/>
    </xf>
    <xf numFmtId="0" fontId="27" fillId="0" borderId="16" xfId="8" applyFont="1" applyBorder="1" applyAlignment="1">
      <alignment horizontal="center" vertical="center"/>
    </xf>
    <xf numFmtId="177" fontId="10" fillId="0" borderId="0" xfId="9" applyNumberFormat="1" applyFont="1" applyAlignment="1">
      <alignment horizontal="center" vertical="center" shrinkToFit="1"/>
    </xf>
    <xf numFmtId="177" fontId="59" fillId="0" borderId="0" xfId="9" applyNumberFormat="1" applyFont="1" applyAlignment="1">
      <alignment horizontal="center" vertical="center" shrinkToFit="1"/>
    </xf>
    <xf numFmtId="0" fontId="28" fillId="0" borderId="17" xfId="9" applyFont="1" applyBorder="1" applyAlignment="1">
      <alignment horizontal="left" vertical="center" wrapText="1"/>
    </xf>
    <xf numFmtId="0" fontId="28" fillId="4" borderId="14" xfId="9" applyFont="1" applyFill="1" applyBorder="1" applyAlignment="1">
      <alignment horizontal="left" vertical="center" wrapText="1"/>
    </xf>
    <xf numFmtId="0" fontId="28" fillId="4" borderId="14" xfId="8" applyFont="1" applyFill="1" applyBorder="1" applyAlignment="1">
      <alignment horizontal="left" vertical="center" wrapText="1"/>
    </xf>
    <xf numFmtId="0" fontId="40" fillId="0" borderId="71" xfId="8" applyFont="1" applyBorder="1" applyAlignment="1">
      <alignment horizontal="left" vertical="center" wrapText="1"/>
    </xf>
    <xf numFmtId="0" fontId="64" fillId="0" borderId="2" xfId="9" applyFont="1" applyBorder="1" applyAlignment="1">
      <alignment horizontal="left" vertical="center" wrapText="1" shrinkToFit="1"/>
    </xf>
    <xf numFmtId="0" fontId="28" fillId="0" borderId="1" xfId="9" applyFont="1" applyBorder="1" applyAlignment="1">
      <alignment horizontal="left" vertical="center" wrapText="1"/>
    </xf>
    <xf numFmtId="181" fontId="68" fillId="0" borderId="0" xfId="9" applyNumberFormat="1" applyFont="1" applyAlignment="1">
      <alignment horizontal="center" vertical="center" shrinkToFit="1"/>
    </xf>
    <xf numFmtId="181" fontId="69" fillId="0" borderId="0" xfId="9" applyNumberFormat="1" applyFont="1" applyAlignment="1">
      <alignment horizontal="center" vertical="center" shrinkToFit="1"/>
    </xf>
    <xf numFmtId="0" fontId="48" fillId="0" borderId="0" xfId="12" applyFont="1">
      <alignment vertical="center"/>
    </xf>
    <xf numFmtId="0" fontId="48" fillId="0" borderId="0" xfId="12" applyFont="1" applyAlignment="1">
      <alignment horizontal="left" vertical="center"/>
    </xf>
    <xf numFmtId="0" fontId="67" fillId="0" borderId="0" xfId="12" applyFont="1">
      <alignment vertical="center"/>
    </xf>
    <xf numFmtId="0" fontId="48" fillId="0" borderId="0" xfId="10" applyFont="1">
      <alignment vertical="center"/>
    </xf>
    <xf numFmtId="0" fontId="48" fillId="0" borderId="0" xfId="10" applyFont="1" applyAlignment="1">
      <alignment horizontal="left" vertical="center"/>
    </xf>
    <xf numFmtId="0" fontId="67" fillId="0" borderId="0" xfId="10" applyFont="1">
      <alignment vertical="center"/>
    </xf>
    <xf numFmtId="177" fontId="10" fillId="3" borderId="0" xfId="9" applyNumberFormat="1" applyFont="1" applyFill="1" applyAlignment="1">
      <alignment horizontal="center" vertical="center" shrinkToFit="1"/>
    </xf>
    <xf numFmtId="181" fontId="26" fillId="0" borderId="0" xfId="9" applyNumberFormat="1" applyFont="1" applyAlignment="1">
      <alignment horizontal="center" vertical="center" shrinkToFit="1"/>
    </xf>
    <xf numFmtId="0" fontId="28" fillId="0" borderId="16" xfId="9" applyFont="1" applyBorder="1" applyAlignment="1">
      <alignment horizontal="left" vertical="center" wrapText="1"/>
    </xf>
    <xf numFmtId="0" fontId="28" fillId="0" borderId="16" xfId="8" applyFont="1" applyBorder="1" applyAlignment="1">
      <alignment horizontal="left" vertical="center" wrapText="1"/>
    </xf>
    <xf numFmtId="0" fontId="28" fillId="0" borderId="60" xfId="8" applyFont="1" applyBorder="1" applyAlignment="1">
      <alignment horizontal="left" vertical="center" wrapText="1"/>
    </xf>
    <xf numFmtId="0" fontId="28" fillId="0" borderId="2" xfId="7" applyFont="1" applyBorder="1" applyAlignment="1">
      <alignment horizontal="left" vertical="center" wrapText="1"/>
    </xf>
    <xf numFmtId="0" fontId="28" fillId="0" borderId="16" xfId="7" applyFont="1" applyBorder="1" applyAlignment="1">
      <alignment horizontal="left" vertical="center" wrapText="1"/>
    </xf>
    <xf numFmtId="0" fontId="28" fillId="0" borderId="17" xfId="7" applyFont="1" applyBorder="1" applyAlignment="1">
      <alignment horizontal="left" vertical="center" wrapText="1"/>
    </xf>
    <xf numFmtId="0" fontId="28" fillId="0" borderId="1" xfId="7" applyFont="1" applyBorder="1" applyAlignment="1">
      <alignment horizontal="left" vertical="center" wrapText="1"/>
    </xf>
    <xf numFmtId="0" fontId="28" fillId="0" borderId="2" xfId="9" applyFont="1" applyBorder="1" applyAlignment="1">
      <alignment horizontal="left" vertical="center" wrapText="1" shrinkToFit="1"/>
    </xf>
    <xf numFmtId="0" fontId="28" fillId="0" borderId="1" xfId="9" applyFont="1" applyBorder="1" applyAlignment="1">
      <alignment horizontal="left" vertical="center" wrapText="1" shrinkToFit="1"/>
    </xf>
    <xf numFmtId="0" fontId="28" fillId="0" borderId="2" xfId="8" applyFont="1" applyBorder="1" applyAlignment="1">
      <alignment horizontal="left" vertical="center" wrapText="1" shrinkToFit="1"/>
    </xf>
    <xf numFmtId="0" fontId="28" fillId="0" borderId="14" xfId="8" applyFont="1" applyBorder="1" applyAlignment="1">
      <alignment horizontal="left" vertical="center" wrapText="1" shrinkToFit="1"/>
    </xf>
    <xf numFmtId="0" fontId="28" fillId="0" borderId="44" xfId="9" applyFont="1" applyBorder="1" applyAlignment="1">
      <alignment horizontal="left" vertical="center" wrapText="1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left" vertical="center" wrapText="1" shrinkToFit="1"/>
    </xf>
    <xf numFmtId="0" fontId="28" fillId="0" borderId="14" xfId="8" applyFont="1" applyBorder="1" applyAlignment="1">
      <alignment horizontal="left" vertical="center" wrapText="1"/>
    </xf>
    <xf numFmtId="0" fontId="28" fillId="0" borderId="14" xfId="9" applyFont="1" applyBorder="1" applyAlignment="1">
      <alignment horizontal="left" vertical="center" wrapText="1" shrinkToFit="1"/>
    </xf>
    <xf numFmtId="0" fontId="40" fillId="0" borderId="14" xfId="8" applyFont="1" applyBorder="1" applyAlignment="1">
      <alignment horizontal="left" vertical="center" wrapText="1"/>
    </xf>
    <xf numFmtId="0" fontId="28" fillId="0" borderId="16" xfId="9" applyFont="1" applyBorder="1" applyAlignment="1">
      <alignment horizontal="left" vertical="center" wrapText="1" shrinkToFit="1"/>
    </xf>
    <xf numFmtId="0" fontId="28" fillId="0" borderId="60" xfId="9" applyFont="1" applyBorder="1" applyAlignment="1">
      <alignment horizontal="left" vertical="center" wrapText="1"/>
    </xf>
    <xf numFmtId="0" fontId="28" fillId="4" borderId="14" xfId="9" applyFont="1" applyFill="1" applyBorder="1" applyAlignment="1">
      <alignment horizontal="left" vertical="center" wrapText="1" shrinkToFit="1"/>
    </xf>
    <xf numFmtId="0" fontId="28" fillId="0" borderId="40" xfId="8" applyFont="1" applyBorder="1" applyAlignment="1">
      <alignment horizontal="left" vertical="center" wrapText="1"/>
    </xf>
    <xf numFmtId="0" fontId="28" fillId="4" borderId="14" xfId="7" applyFont="1" applyFill="1" applyBorder="1" applyAlignment="1">
      <alignment horizontal="left" vertical="center" wrapText="1"/>
    </xf>
    <xf numFmtId="0" fontId="28" fillId="0" borderId="42" xfId="9" applyFont="1" applyBorder="1" applyAlignment="1">
      <alignment horizontal="left" vertical="center" wrapText="1"/>
    </xf>
    <xf numFmtId="0" fontId="28" fillId="0" borderId="42" xfId="8" applyFont="1" applyBorder="1" applyAlignment="1">
      <alignment horizontal="left" vertical="center" wrapText="1"/>
    </xf>
    <xf numFmtId="0" fontId="28" fillId="0" borderId="40" xfId="9" applyFont="1" applyBorder="1" applyAlignment="1">
      <alignment horizontal="left" vertical="center" wrapText="1"/>
    </xf>
    <xf numFmtId="0" fontId="28" fillId="0" borderId="44" xfId="8" applyFont="1" applyBorder="1" applyAlignment="1">
      <alignment horizontal="left" vertical="center" wrapText="1"/>
    </xf>
    <xf numFmtId="0" fontId="10" fillId="0" borderId="17" xfId="8" applyFont="1" applyBorder="1" applyAlignment="1">
      <alignment horizontal="left" vertical="center" wrapText="1"/>
    </xf>
    <xf numFmtId="0" fontId="28" fillId="0" borderId="2" xfId="8" applyFont="1" applyBorder="1" applyAlignment="1">
      <alignment horizontal="left" vertical="center" wrapText="1"/>
    </xf>
    <xf numFmtId="0" fontId="28" fillId="4" borderId="16" xfId="8" applyFont="1" applyFill="1" applyBorder="1" applyAlignment="1">
      <alignment horizontal="left" vertical="center" wrapText="1"/>
    </xf>
    <xf numFmtId="0" fontId="39" fillId="0" borderId="14" xfId="7" applyFont="1" applyBorder="1" applyAlignment="1">
      <alignment horizontal="left" vertical="center" wrapText="1"/>
    </xf>
    <xf numFmtId="0" fontId="40" fillId="0" borderId="82" xfId="8" applyFont="1" applyBorder="1" applyAlignment="1">
      <alignment horizontal="left" vertical="center" wrapText="1"/>
    </xf>
    <xf numFmtId="0" fontId="22" fillId="0" borderId="78" xfId="9" applyFont="1" applyBorder="1" applyAlignment="1">
      <alignment horizontal="left" vertical="center" wrapText="1"/>
    </xf>
    <xf numFmtId="0" fontId="71" fillId="0" borderId="0" xfId="9" applyFont="1" applyAlignment="1">
      <alignment horizontal="left" vertical="top"/>
    </xf>
    <xf numFmtId="0" fontId="28" fillId="0" borderId="0" xfId="9" applyFont="1" applyAlignment="1">
      <alignment horizontal="left" vertical="top"/>
    </xf>
    <xf numFmtId="181" fontId="10" fillId="0" borderId="0" xfId="10" applyNumberFormat="1" applyFont="1" applyAlignment="1">
      <alignment horizontal="center" vertical="center" shrinkToFit="1"/>
    </xf>
    <xf numFmtId="0" fontId="28" fillId="0" borderId="0" xfId="12" applyFont="1">
      <alignment vertical="center"/>
    </xf>
    <xf numFmtId="0" fontId="28" fillId="0" borderId="0" xfId="12" applyFont="1" applyAlignment="1">
      <alignment horizontal="left" vertical="center"/>
    </xf>
    <xf numFmtId="0" fontId="28" fillId="0" borderId="0" xfId="10" applyFont="1">
      <alignment vertical="center"/>
    </xf>
    <xf numFmtId="0" fontId="28" fillId="0" borderId="0" xfId="10" applyFont="1" applyAlignment="1">
      <alignment horizontal="left" vertical="center"/>
    </xf>
    <xf numFmtId="0" fontId="28" fillId="0" borderId="17" xfId="8" applyFont="1" applyBorder="1" applyAlignment="1">
      <alignment horizontal="left" vertical="center" wrapText="1"/>
    </xf>
    <xf numFmtId="0" fontId="28" fillId="0" borderId="40" xfId="7" applyFont="1" applyBorder="1" applyAlignment="1">
      <alignment horizontal="left" vertical="center" wrapText="1"/>
    </xf>
    <xf numFmtId="0" fontId="36" fillId="0" borderId="1" xfId="9" applyFont="1" applyBorder="1" applyAlignment="1">
      <alignment horizontal="left" vertical="center" wrapText="1" shrinkToFit="1"/>
    </xf>
    <xf numFmtId="0" fontId="72" fillId="0" borderId="1" xfId="9" applyFont="1" applyBorder="1" applyAlignment="1">
      <alignment horizontal="left" vertical="center" wrapText="1"/>
    </xf>
    <xf numFmtId="0" fontId="15" fillId="0" borderId="2" xfId="9" applyFont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44" xfId="9" applyFont="1" applyBorder="1" applyAlignment="1">
      <alignment horizontal="left" vertical="center" wrapText="1"/>
    </xf>
    <xf numFmtId="0" fontId="15" fillId="0" borderId="14" xfId="9" applyFont="1" applyBorder="1" applyAlignment="1">
      <alignment horizontal="left" vertical="center" wrapText="1"/>
    </xf>
    <xf numFmtId="0" fontId="15" fillId="0" borderId="60" xfId="8" applyFont="1" applyBorder="1" applyAlignment="1">
      <alignment horizontal="left" vertical="center" wrapText="1"/>
    </xf>
    <xf numFmtId="0" fontId="63" fillId="0" borderId="1" xfId="9" applyFont="1" applyBorder="1" applyAlignment="1">
      <alignment horizontal="left" vertical="center" wrapText="1" shrinkToFit="1"/>
    </xf>
    <xf numFmtId="0" fontId="72" fillId="0" borderId="14" xfId="9" applyFont="1" applyBorder="1" applyAlignment="1">
      <alignment horizontal="left" vertical="center" wrapText="1" shrinkToFit="1"/>
    </xf>
    <xf numFmtId="0" fontId="28" fillId="2" borderId="42" xfId="9" applyFont="1" applyFill="1" applyBorder="1" applyAlignment="1">
      <alignment horizontal="left" vertical="center" wrapText="1"/>
    </xf>
    <xf numFmtId="0" fontId="28" fillId="2" borderId="42" xfId="8" applyFont="1" applyFill="1" applyBorder="1" applyAlignment="1">
      <alignment horizontal="left" vertical="center" wrapText="1"/>
    </xf>
    <xf numFmtId="0" fontId="28" fillId="2" borderId="40" xfId="8" applyFont="1" applyFill="1" applyBorder="1" applyAlignment="1">
      <alignment horizontal="left" vertical="center" wrapText="1"/>
    </xf>
    <xf numFmtId="0" fontId="28" fillId="2" borderId="17" xfId="9" applyFont="1" applyFill="1" applyBorder="1" applyAlignment="1">
      <alignment horizontal="left" vertical="center" wrapText="1"/>
    </xf>
    <xf numFmtId="0" fontId="28" fillId="2" borderId="17" xfId="8" applyFont="1" applyFill="1" applyBorder="1" applyAlignment="1">
      <alignment horizontal="left" vertical="center" wrapText="1"/>
    </xf>
    <xf numFmtId="0" fontId="28" fillId="2" borderId="44" xfId="8" applyFont="1" applyFill="1" applyBorder="1" applyAlignment="1">
      <alignment horizontal="left" vertical="center" wrapText="1"/>
    </xf>
    <xf numFmtId="0" fontId="10" fillId="2" borderId="17" xfId="8" applyFont="1" applyFill="1" applyBorder="1" applyAlignment="1">
      <alignment horizontal="left" vertical="center" wrapText="1"/>
    </xf>
    <xf numFmtId="0" fontId="28" fillId="2" borderId="2" xfId="9" applyFont="1" applyFill="1" applyBorder="1" applyAlignment="1">
      <alignment horizontal="left" vertical="center" wrapText="1"/>
    </xf>
    <xf numFmtId="0" fontId="28" fillId="2" borderId="14" xfId="9" applyFont="1" applyFill="1" applyBorder="1" applyAlignment="1">
      <alignment horizontal="left" vertical="center" wrapText="1"/>
    </xf>
    <xf numFmtId="0" fontId="28" fillId="2" borderId="1" xfId="9" applyFont="1" applyFill="1" applyBorder="1" applyAlignment="1">
      <alignment horizontal="left" vertical="center" wrapText="1"/>
    </xf>
    <xf numFmtId="0" fontId="28" fillId="2" borderId="2" xfId="9" applyFont="1" applyFill="1" applyBorder="1" applyAlignment="1">
      <alignment horizontal="left" vertical="center" wrapText="1" shrinkToFit="1"/>
    </xf>
    <xf numFmtId="0" fontId="28" fillId="2" borderId="14" xfId="9" applyFont="1" applyFill="1" applyBorder="1" applyAlignment="1">
      <alignment horizontal="left" vertical="center" wrapText="1" shrinkToFit="1"/>
    </xf>
    <xf numFmtId="0" fontId="28" fillId="2" borderId="1" xfId="8" applyFont="1" applyFill="1" applyBorder="1" applyAlignment="1">
      <alignment horizontal="left" vertical="center" wrapText="1"/>
    </xf>
    <xf numFmtId="0" fontId="36" fillId="2" borderId="1" xfId="9" applyFont="1" applyFill="1" applyBorder="1" applyAlignment="1">
      <alignment horizontal="left" vertical="center" wrapText="1" shrinkToFit="1"/>
    </xf>
    <xf numFmtId="0" fontId="28" fillId="2" borderId="1" xfId="9" applyFont="1" applyFill="1" applyBorder="1" applyAlignment="1">
      <alignment horizontal="left" vertical="center" wrapText="1" shrinkToFit="1"/>
    </xf>
    <xf numFmtId="0" fontId="28" fillId="2" borderId="2" xfId="7" applyFont="1" applyFill="1" applyBorder="1" applyAlignment="1">
      <alignment horizontal="left" vertical="center" wrapText="1"/>
    </xf>
    <xf numFmtId="0" fontId="28" fillId="2" borderId="16" xfId="7" applyFont="1" applyFill="1" applyBorder="1" applyAlignment="1">
      <alignment horizontal="left" vertical="center" wrapText="1"/>
    </xf>
    <xf numFmtId="0" fontId="28" fillId="2" borderId="16" xfId="9" applyFont="1" applyFill="1" applyBorder="1" applyAlignment="1">
      <alignment horizontal="left" vertical="center" wrapText="1"/>
    </xf>
    <xf numFmtId="0" fontId="46" fillId="2" borderId="64" xfId="8" applyFont="1" applyFill="1" applyBorder="1" applyAlignment="1">
      <alignment horizontal="left" vertical="center" wrapText="1"/>
    </xf>
    <xf numFmtId="0" fontId="22" fillId="2" borderId="64" xfId="8" applyFont="1" applyFill="1" applyBorder="1" applyAlignment="1">
      <alignment horizontal="left" vertical="center" wrapText="1"/>
    </xf>
    <xf numFmtId="0" fontId="10" fillId="2" borderId="31" xfId="9" applyFont="1" applyFill="1" applyBorder="1" applyAlignment="1">
      <alignment horizontal="center" vertical="center" textRotation="255"/>
    </xf>
    <xf numFmtId="0" fontId="10" fillId="2" borderId="73" xfId="9" applyFont="1" applyFill="1" applyBorder="1" applyAlignment="1">
      <alignment horizontal="center" vertical="center" textRotation="255"/>
    </xf>
    <xf numFmtId="0" fontId="10" fillId="2" borderId="68" xfId="9" applyFont="1" applyFill="1" applyBorder="1" applyAlignment="1">
      <alignment horizontal="center" vertical="center" textRotation="255"/>
    </xf>
    <xf numFmtId="0" fontId="28" fillId="2" borderId="40" xfId="9" applyFont="1" applyFill="1" applyBorder="1" applyAlignment="1">
      <alignment horizontal="left" vertical="center" wrapText="1"/>
    </xf>
    <xf numFmtId="0" fontId="28" fillId="2" borderId="44" xfId="9" applyFont="1" applyFill="1" applyBorder="1" applyAlignment="1">
      <alignment horizontal="left" vertical="center" wrapText="1"/>
    </xf>
    <xf numFmtId="0" fontId="28" fillId="2" borderId="2" xfId="8" applyFont="1" applyFill="1" applyBorder="1" applyAlignment="1">
      <alignment horizontal="left" vertical="center" wrapText="1"/>
    </xf>
    <xf numFmtId="0" fontId="36" fillId="2" borderId="16" xfId="7" applyFont="1" applyFill="1" applyBorder="1" applyAlignment="1">
      <alignment horizontal="left" vertical="center" wrapText="1"/>
    </xf>
    <xf numFmtId="0" fontId="28" fillId="2" borderId="14" xfId="8" applyFont="1" applyFill="1" applyBorder="1" applyAlignment="1">
      <alignment horizontal="left" vertical="center" wrapText="1"/>
    </xf>
    <xf numFmtId="0" fontId="28" fillId="2" borderId="16" xfId="8" applyFont="1" applyFill="1" applyBorder="1" applyAlignment="1">
      <alignment horizontal="left" vertical="center" wrapText="1"/>
    </xf>
    <xf numFmtId="0" fontId="36" fillId="2" borderId="14" xfId="9" applyFont="1" applyFill="1" applyBorder="1" applyAlignment="1">
      <alignment horizontal="left" vertical="center" wrapText="1"/>
    </xf>
    <xf numFmtId="0" fontId="28" fillId="2" borderId="60" xfId="9" applyFont="1" applyFill="1" applyBorder="1" applyAlignment="1">
      <alignment horizontal="left" vertical="center" wrapText="1"/>
    </xf>
    <xf numFmtId="0" fontId="28" fillId="2" borderId="60" xfId="8" applyFont="1" applyFill="1" applyBorder="1" applyAlignment="1">
      <alignment horizontal="left" vertical="center" wrapText="1"/>
    </xf>
    <xf numFmtId="0" fontId="28" fillId="2" borderId="2" xfId="8" applyFont="1" applyFill="1" applyBorder="1" applyAlignment="1">
      <alignment horizontal="left" vertical="center" wrapText="1" shrinkToFit="1"/>
    </xf>
    <xf numFmtId="0" fontId="28" fillId="2" borderId="14" xfId="8" applyFont="1" applyFill="1" applyBorder="1" applyAlignment="1">
      <alignment horizontal="left" vertical="center" wrapText="1" shrinkToFit="1"/>
    </xf>
    <xf numFmtId="0" fontId="39" fillId="2" borderId="14" xfId="7" applyFont="1" applyFill="1" applyBorder="1" applyAlignment="1">
      <alignment horizontal="left" vertical="center" wrapText="1"/>
    </xf>
    <xf numFmtId="0" fontId="28" fillId="2" borderId="1" xfId="7" applyFont="1" applyFill="1" applyBorder="1" applyAlignment="1">
      <alignment horizontal="left" vertical="center" wrapText="1"/>
    </xf>
    <xf numFmtId="0" fontId="28" fillId="2" borderId="1" xfId="8" applyFont="1" applyFill="1" applyBorder="1" applyAlignment="1">
      <alignment horizontal="left" vertical="center" wrapText="1" shrinkToFit="1"/>
    </xf>
    <xf numFmtId="0" fontId="15" fillId="2" borderId="82" xfId="9" applyFont="1" applyFill="1" applyBorder="1" applyAlignment="1">
      <alignment horizontal="center" vertical="center" wrapText="1"/>
    </xf>
    <xf numFmtId="0" fontId="40" fillId="2" borderId="82" xfId="8" applyFont="1" applyFill="1" applyBorder="1" applyAlignment="1">
      <alignment horizontal="left" vertical="center" wrapText="1"/>
    </xf>
    <xf numFmtId="0" fontId="22" fillId="2" borderId="78" xfId="9" applyFont="1" applyFill="1" applyBorder="1" applyAlignment="1">
      <alignment horizontal="left" vertical="center" wrapText="1"/>
    </xf>
    <xf numFmtId="0" fontId="10" fillId="2" borderId="1" xfId="8" applyFont="1" applyFill="1" applyBorder="1" applyAlignment="1">
      <alignment horizontal="center" vertical="center" textRotation="255"/>
    </xf>
    <xf numFmtId="0" fontId="10" fillId="2" borderId="12" xfId="8" applyFont="1" applyFill="1" applyBorder="1" applyAlignment="1">
      <alignment horizontal="center" vertical="center" textRotation="255"/>
    </xf>
    <xf numFmtId="0" fontId="10" fillId="2" borderId="77" xfId="8" applyFont="1" applyFill="1" applyBorder="1" applyAlignment="1">
      <alignment horizontal="center" vertical="center" textRotation="255"/>
    </xf>
    <xf numFmtId="0" fontId="71" fillId="2" borderId="0" xfId="9" applyFont="1" applyFill="1" applyAlignment="1">
      <alignment horizontal="left" vertical="top"/>
    </xf>
    <xf numFmtId="0" fontId="28" fillId="2" borderId="0" xfId="9" applyFont="1" applyFill="1" applyAlignment="1">
      <alignment horizontal="left" vertical="top"/>
    </xf>
    <xf numFmtId="0" fontId="26" fillId="2" borderId="0" xfId="9" applyFont="1" applyFill="1" applyAlignment="1">
      <alignment horizontal="left" vertical="top"/>
    </xf>
    <xf numFmtId="0" fontId="28" fillId="2" borderId="83" xfId="9" applyFont="1" applyFill="1" applyBorder="1" applyAlignment="1">
      <alignment horizontal="left" vertical="center" wrapText="1"/>
    </xf>
    <xf numFmtId="0" fontId="28" fillId="2" borderId="83" xfId="8" applyFont="1" applyFill="1" applyBorder="1" applyAlignment="1">
      <alignment horizontal="left" vertical="center" wrapText="1"/>
    </xf>
    <xf numFmtId="0" fontId="10" fillId="2" borderId="1" xfId="8" applyFont="1" applyFill="1" applyBorder="1" applyAlignment="1">
      <alignment horizontal="left" vertical="center" wrapText="1"/>
    </xf>
    <xf numFmtId="0" fontId="28" fillId="2" borderId="14" xfId="7" applyFont="1" applyFill="1" applyBorder="1" applyAlignment="1">
      <alignment horizontal="left" vertical="center" wrapText="1"/>
    </xf>
    <xf numFmtId="0" fontId="28" fillId="2" borderId="17" xfId="7" applyFont="1" applyFill="1" applyBorder="1" applyAlignment="1">
      <alignment horizontal="left" vertical="center" wrapText="1"/>
    </xf>
    <xf numFmtId="0" fontId="36" fillId="2" borderId="2" xfId="7" applyFont="1" applyFill="1" applyBorder="1" applyAlignment="1">
      <alignment horizontal="left" vertical="center" wrapText="1"/>
    </xf>
    <xf numFmtId="0" fontId="28" fillId="2" borderId="47" xfId="9" applyFont="1" applyFill="1" applyBorder="1" applyAlignment="1">
      <alignment horizontal="left" vertical="center" wrapText="1"/>
    </xf>
    <xf numFmtId="0" fontId="28" fillId="2" borderId="43" xfId="8" applyFont="1" applyFill="1" applyBorder="1" applyAlignment="1">
      <alignment horizontal="left" vertical="center" wrapText="1" shrinkToFit="1"/>
    </xf>
    <xf numFmtId="0" fontId="28" fillId="2" borderId="15" xfId="8" applyFont="1" applyFill="1" applyBorder="1" applyAlignment="1">
      <alignment horizontal="left" vertical="center" wrapText="1" shrinkToFit="1"/>
    </xf>
    <xf numFmtId="0" fontId="28" fillId="2" borderId="17" xfId="8" applyFont="1" applyFill="1" applyBorder="1" applyAlignment="1">
      <alignment horizontal="left" vertical="center" wrapText="1" shrinkToFit="1"/>
    </xf>
    <xf numFmtId="0" fontId="10" fillId="2" borderId="30" xfId="9" applyFont="1" applyFill="1" applyBorder="1" applyAlignment="1">
      <alignment horizontal="center" vertical="center" textRotation="255"/>
    </xf>
    <xf numFmtId="0" fontId="40" fillId="2" borderId="42" xfId="8" applyFont="1" applyFill="1" applyBorder="1" applyAlignment="1">
      <alignment horizontal="left" vertical="center" wrapText="1"/>
    </xf>
    <xf numFmtId="0" fontId="40" fillId="2" borderId="14" xfId="8" applyFont="1" applyFill="1" applyBorder="1" applyAlignment="1">
      <alignment horizontal="left" vertical="center" wrapText="1"/>
    </xf>
    <xf numFmtId="0" fontId="36" fillId="2" borderId="2" xfId="9" applyFont="1" applyFill="1" applyBorder="1" applyAlignment="1">
      <alignment horizontal="left" vertical="center" wrapText="1" shrinkToFit="1"/>
    </xf>
    <xf numFmtId="0" fontId="36" fillId="2" borderId="14" xfId="9" applyFont="1" applyFill="1" applyBorder="1" applyAlignment="1">
      <alignment horizontal="left" vertical="center" wrapText="1" shrinkToFit="1"/>
    </xf>
    <xf numFmtId="0" fontId="28" fillId="2" borderId="16" xfId="8" applyFont="1" applyFill="1" applyBorder="1" applyAlignment="1">
      <alignment horizontal="left" vertical="center" wrapText="1" shrinkToFit="1"/>
    </xf>
    <xf numFmtId="0" fontId="28" fillId="2" borderId="16" xfId="9" applyFont="1" applyFill="1" applyBorder="1" applyAlignment="1">
      <alignment horizontal="left" vertical="center" wrapText="1" shrinkToFit="1"/>
    </xf>
    <xf numFmtId="0" fontId="40" fillId="2" borderId="64" xfId="8" applyFont="1" applyFill="1" applyBorder="1" applyAlignment="1">
      <alignment horizontal="left" vertical="center" wrapText="1"/>
    </xf>
    <xf numFmtId="0" fontId="22" fillId="2" borderId="64" xfId="9" applyFont="1" applyFill="1" applyBorder="1" applyAlignment="1">
      <alignment horizontal="left" vertical="center" wrapText="1"/>
    </xf>
    <xf numFmtId="0" fontId="28" fillId="2" borderId="40" xfId="7" applyFont="1" applyFill="1" applyBorder="1" applyAlignment="1">
      <alignment horizontal="left" vertical="center" wrapText="1"/>
    </xf>
    <xf numFmtId="0" fontId="28" fillId="2" borderId="69" xfId="8" applyFont="1" applyFill="1" applyBorder="1" applyAlignment="1">
      <alignment horizontal="left" vertical="center" wrapText="1"/>
    </xf>
    <xf numFmtId="0" fontId="15" fillId="2" borderId="64" xfId="8" applyFont="1" applyFill="1" applyBorder="1" applyAlignment="1">
      <alignment horizontal="center" vertical="center" wrapText="1"/>
    </xf>
    <xf numFmtId="0" fontId="40" fillId="2" borderId="71" xfId="8" applyFont="1" applyFill="1" applyBorder="1" applyAlignment="1">
      <alignment horizontal="left" vertical="center" wrapText="1"/>
    </xf>
    <xf numFmtId="0" fontId="10" fillId="2" borderId="60" xfId="8" applyFont="1" applyFill="1" applyBorder="1" applyAlignment="1">
      <alignment horizontal="left" vertical="center" wrapText="1"/>
    </xf>
    <xf numFmtId="180" fontId="28" fillId="2" borderId="14" xfId="9" applyNumberFormat="1" applyFont="1" applyFill="1" applyBorder="1" applyAlignment="1">
      <alignment horizontal="left" vertical="center" wrapText="1"/>
    </xf>
    <xf numFmtId="0" fontId="10" fillId="2" borderId="54" xfId="9" applyFont="1" applyFill="1" applyBorder="1" applyAlignment="1">
      <alignment horizontal="center" vertical="center" textRotation="255"/>
    </xf>
    <xf numFmtId="0" fontId="10" fillId="2" borderId="17" xfId="9" applyFont="1" applyFill="1" applyBorder="1" applyAlignment="1">
      <alignment horizontal="center" vertical="center" textRotation="255"/>
    </xf>
    <xf numFmtId="0" fontId="36" fillId="2" borderId="2" xfId="8" applyFont="1" applyFill="1" applyBorder="1" applyAlignment="1">
      <alignment horizontal="left" vertical="center" wrapText="1" shrinkToFit="1"/>
    </xf>
    <xf numFmtId="0" fontId="36" fillId="2" borderId="16" xfId="8" applyFont="1" applyFill="1" applyBorder="1" applyAlignment="1">
      <alignment horizontal="left" vertical="center" wrapText="1" shrinkToFit="1"/>
    </xf>
    <xf numFmtId="0" fontId="28" fillId="2" borderId="19" xfId="8" applyFont="1" applyFill="1" applyBorder="1" applyAlignment="1">
      <alignment horizontal="left" vertical="center" wrapText="1" shrinkToFit="1"/>
    </xf>
    <xf numFmtId="0" fontId="22" fillId="2" borderId="82" xfId="8" applyFont="1" applyFill="1" applyBorder="1" applyAlignment="1">
      <alignment horizontal="left" vertical="center" wrapText="1" shrinkToFit="1"/>
    </xf>
    <xf numFmtId="0" fontId="10" fillId="2" borderId="17" xfId="8" applyFont="1" applyFill="1" applyBorder="1" applyAlignment="1">
      <alignment horizontal="center" vertical="center" textRotation="255"/>
    </xf>
    <xf numFmtId="0" fontId="10" fillId="2" borderId="52" xfId="8" applyFont="1" applyFill="1" applyBorder="1" applyAlignment="1">
      <alignment horizontal="center" vertical="center" textRotation="255"/>
    </xf>
    <xf numFmtId="0" fontId="10" fillId="2" borderId="54" xfId="8" applyFont="1" applyFill="1" applyBorder="1" applyAlignment="1">
      <alignment horizontal="center" vertical="center" textRotation="255"/>
    </xf>
    <xf numFmtId="179" fontId="10" fillId="2" borderId="16" xfId="9" applyNumberFormat="1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26" xfId="7" applyFont="1" applyFill="1" applyBorder="1" applyAlignment="1">
      <alignment horizontal="center" vertical="center"/>
    </xf>
    <xf numFmtId="181" fontId="22" fillId="2" borderId="16" xfId="7" applyNumberFormat="1" applyFont="1" applyFill="1" applyBorder="1" applyAlignment="1">
      <alignment horizontal="center" vertical="center"/>
    </xf>
    <xf numFmtId="177" fontId="22" fillId="2" borderId="16" xfId="7" applyNumberFormat="1" applyFont="1" applyFill="1" applyBorder="1" applyAlignment="1">
      <alignment horizontal="center" vertical="center"/>
    </xf>
    <xf numFmtId="181" fontId="22" fillId="2" borderId="43" xfId="7" applyNumberFormat="1" applyFont="1" applyFill="1" applyBorder="1" applyAlignment="1">
      <alignment horizontal="center" vertical="center"/>
    </xf>
    <xf numFmtId="177" fontId="22" fillId="2" borderId="14" xfId="7" applyNumberFormat="1" applyFont="1" applyFill="1" applyBorder="1" applyAlignment="1">
      <alignment horizontal="center" vertical="center"/>
    </xf>
    <xf numFmtId="181" fontId="22" fillId="2" borderId="60" xfId="7" applyNumberFormat="1" applyFont="1" applyFill="1" applyBorder="1" applyAlignment="1">
      <alignment horizontal="center" vertical="center"/>
    </xf>
    <xf numFmtId="177" fontId="22" fillId="2" borderId="60" xfId="7" applyNumberFormat="1" applyFont="1" applyFill="1" applyBorder="1" applyAlignment="1">
      <alignment horizontal="center" vertical="center"/>
    </xf>
    <xf numFmtId="181" fontId="22" fillId="2" borderId="75" xfId="7" applyNumberFormat="1" applyFont="1" applyFill="1" applyBorder="1" applyAlignment="1">
      <alignment horizontal="center" vertical="center"/>
    </xf>
    <xf numFmtId="0" fontId="38" fillId="2" borderId="0" xfId="12" applyFont="1" applyFill="1">
      <alignment vertical="center"/>
    </xf>
    <xf numFmtId="0" fontId="28" fillId="2" borderId="0" xfId="12" applyFont="1" applyFill="1">
      <alignment vertical="center"/>
    </xf>
    <xf numFmtId="0" fontId="28" fillId="2" borderId="0" xfId="12" applyFont="1" applyFill="1" applyAlignment="1">
      <alignment horizontal="left" vertical="center"/>
    </xf>
    <xf numFmtId="0" fontId="10" fillId="2" borderId="0" xfId="12" applyFont="1" applyFill="1">
      <alignment vertical="center"/>
    </xf>
    <xf numFmtId="0" fontId="10" fillId="2" borderId="0" xfId="9" applyFont="1" applyFill="1">
      <alignment vertical="center"/>
    </xf>
    <xf numFmtId="177" fontId="10" fillId="2" borderId="0" xfId="9" applyNumberFormat="1" applyFont="1" applyFill="1" applyAlignment="1">
      <alignment horizontal="center" vertical="center" shrinkToFit="1"/>
    </xf>
    <xf numFmtId="181" fontId="10" fillId="2" borderId="0" xfId="9" applyNumberFormat="1" applyFont="1" applyFill="1" applyAlignment="1">
      <alignment horizontal="center" vertical="center" shrinkToFit="1"/>
    </xf>
    <xf numFmtId="181" fontId="10" fillId="2" borderId="0" xfId="9" applyNumberFormat="1" applyFont="1" applyFill="1" applyAlignment="1">
      <alignment vertical="center" shrinkToFit="1"/>
    </xf>
    <xf numFmtId="0" fontId="26" fillId="2" borderId="17" xfId="7" applyFont="1" applyFill="1" applyBorder="1" applyAlignment="1">
      <alignment vertical="center" textRotation="255" shrinkToFit="1"/>
    </xf>
    <xf numFmtId="0" fontId="26" fillId="2" borderId="17" xfId="7" applyFont="1" applyFill="1" applyBorder="1" applyAlignment="1">
      <alignment vertical="distributed" textRotation="255" shrinkToFit="1"/>
    </xf>
    <xf numFmtId="181" fontId="26" fillId="2" borderId="0" xfId="9" applyNumberFormat="1" applyFont="1" applyFill="1" applyAlignment="1">
      <alignment horizontal="center" vertical="center" shrinkToFit="1"/>
    </xf>
    <xf numFmtId="178" fontId="28" fillId="2" borderId="2" xfId="7" applyNumberFormat="1" applyFont="1" applyFill="1" applyBorder="1" applyAlignment="1">
      <alignment horizontal="left" vertical="center" wrapText="1"/>
    </xf>
    <xf numFmtId="178" fontId="28" fillId="2" borderId="16" xfId="7" applyNumberFormat="1" applyFont="1" applyFill="1" applyBorder="1" applyAlignment="1">
      <alignment horizontal="left" vertical="center" wrapText="1"/>
    </xf>
    <xf numFmtId="178" fontId="28" fillId="2" borderId="14" xfId="9" applyNumberFormat="1" applyFont="1" applyFill="1" applyBorder="1" applyAlignment="1">
      <alignment horizontal="left" vertical="center" wrapText="1"/>
    </xf>
    <xf numFmtId="0" fontId="10" fillId="2" borderId="8" xfId="9" applyFont="1" applyFill="1" applyBorder="1">
      <alignment vertical="center"/>
    </xf>
    <xf numFmtId="0" fontId="39" fillId="2" borderId="16" xfId="7" applyFont="1" applyFill="1" applyBorder="1" applyAlignment="1">
      <alignment horizontal="left" vertical="center" wrapText="1"/>
    </xf>
    <xf numFmtId="0" fontId="10" fillId="2" borderId="0" xfId="8" applyFont="1" applyFill="1">
      <alignment vertical="center"/>
    </xf>
    <xf numFmtId="0" fontId="36" fillId="2" borderId="2" xfId="9" applyFont="1" applyFill="1" applyBorder="1" applyAlignment="1">
      <alignment horizontal="left" vertical="center" wrapText="1"/>
    </xf>
    <xf numFmtId="0" fontId="36" fillId="2" borderId="16" xfId="9" applyFont="1" applyFill="1" applyBorder="1" applyAlignment="1">
      <alignment horizontal="left" vertical="center" wrapText="1"/>
    </xf>
    <xf numFmtId="0" fontId="46" fillId="2" borderId="64" xfId="9" applyFont="1" applyFill="1" applyBorder="1" applyAlignment="1">
      <alignment horizontal="center" vertical="center" wrapText="1"/>
    </xf>
    <xf numFmtId="0" fontId="41" fillId="2" borderId="64" xfId="9" applyFont="1" applyFill="1" applyBorder="1" applyAlignment="1">
      <alignment horizontal="center" vertical="center" wrapText="1"/>
    </xf>
    <xf numFmtId="0" fontId="79" fillId="2" borderId="14" xfId="9" applyFont="1" applyFill="1" applyBorder="1" applyAlignment="1">
      <alignment horizontal="left" vertical="center" wrapText="1"/>
    </xf>
    <xf numFmtId="178" fontId="36" fillId="2" borderId="14" xfId="9" applyNumberFormat="1" applyFont="1" applyFill="1" applyBorder="1" applyAlignment="1">
      <alignment horizontal="left" vertical="center" wrapText="1"/>
    </xf>
    <xf numFmtId="179" fontId="32" fillId="0" borderId="39" xfId="8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 wrapText="1"/>
    </xf>
    <xf numFmtId="0" fontId="28" fillId="4" borderId="16" xfId="7" applyFont="1" applyFill="1" applyBorder="1" applyAlignment="1">
      <alignment horizontal="left" vertical="center" wrapText="1"/>
    </xf>
    <xf numFmtId="0" fontId="22" fillId="2" borderId="14" xfId="9" applyFont="1" applyFill="1" applyBorder="1" applyAlignment="1">
      <alignment horizontal="left" vertical="center" wrapText="1"/>
    </xf>
    <xf numFmtId="0" fontId="22" fillId="0" borderId="0" xfId="9" applyFont="1">
      <alignment vertical="center"/>
    </xf>
    <xf numFmtId="0" fontId="22" fillId="0" borderId="0" xfId="10" applyFont="1">
      <alignment vertical="center"/>
    </xf>
    <xf numFmtId="0" fontId="26" fillId="0" borderId="0" xfId="11" applyFont="1" applyAlignment="1">
      <alignment vertical="center" wrapText="1"/>
    </xf>
    <xf numFmtId="0" fontId="26" fillId="0" borderId="0" xfId="9" applyFont="1">
      <alignment vertical="center"/>
    </xf>
    <xf numFmtId="0" fontId="28" fillId="2" borderId="44" xfId="9" applyFont="1" applyFill="1" applyBorder="1" applyAlignment="1">
      <alignment horizontal="left" vertical="center" wrapText="1" shrinkToFit="1"/>
    </xf>
    <xf numFmtId="0" fontId="26" fillId="0" borderId="0" xfId="9" applyFont="1" applyAlignment="1">
      <alignment horizontal="left" vertical="center" shrinkToFit="1"/>
    </xf>
    <xf numFmtId="0" fontId="28" fillId="4" borderId="16" xfId="9" applyFont="1" applyFill="1" applyBorder="1" applyAlignment="1">
      <alignment horizontal="left" vertical="center" wrapText="1" shrinkToFit="1"/>
    </xf>
    <xf numFmtId="0" fontId="28" fillId="4" borderId="16" xfId="9" applyFont="1" applyFill="1" applyBorder="1" applyAlignment="1">
      <alignment horizontal="left" vertical="center" wrapText="1"/>
    </xf>
    <xf numFmtId="0" fontId="36" fillId="0" borderId="14" xfId="9" applyFont="1" applyFill="1" applyBorder="1" applyAlignment="1">
      <alignment horizontal="left" vertical="center" wrapText="1"/>
    </xf>
    <xf numFmtId="0" fontId="28" fillId="0" borderId="14" xfId="8" applyFont="1" applyFill="1" applyBorder="1" applyAlignment="1">
      <alignment horizontal="left" vertical="center" wrapText="1"/>
    </xf>
    <xf numFmtId="0" fontId="28" fillId="0" borderId="2" xfId="9" applyFont="1" applyFill="1" applyBorder="1" applyAlignment="1">
      <alignment horizontal="left" vertical="center" wrapText="1" shrinkToFit="1"/>
    </xf>
    <xf numFmtId="0" fontId="28" fillId="0" borderId="14" xfId="9" applyFont="1" applyFill="1" applyBorder="1" applyAlignment="1">
      <alignment horizontal="left" vertical="center" wrapText="1" shrinkToFit="1"/>
    </xf>
    <xf numFmtId="0" fontId="39" fillId="4" borderId="14" xfId="9" applyFont="1" applyFill="1" applyBorder="1" applyAlignment="1">
      <alignment horizontal="left" vertical="center" wrapText="1"/>
    </xf>
    <xf numFmtId="0" fontId="40" fillId="0" borderId="47" xfId="8" applyFont="1" applyBorder="1" applyAlignment="1">
      <alignment horizontal="left" vertical="center" wrapText="1"/>
    </xf>
    <xf numFmtId="0" fontId="54" fillId="2" borderId="16" xfId="8" applyFont="1" applyFill="1" applyBorder="1" applyAlignment="1">
      <alignment horizontal="left" vertical="center" wrapText="1"/>
    </xf>
    <xf numFmtId="0" fontId="10" fillId="2" borderId="44" xfId="9" applyFont="1" applyFill="1" applyBorder="1" applyAlignment="1">
      <alignment horizontal="center" vertical="center" textRotation="255"/>
    </xf>
    <xf numFmtId="0" fontId="10" fillId="2" borderId="17" xfId="9" applyFont="1" applyFill="1" applyBorder="1" applyAlignment="1">
      <alignment horizontal="center" vertical="center" textRotation="255"/>
    </xf>
    <xf numFmtId="0" fontId="10" fillId="2" borderId="52" xfId="9" applyFont="1" applyFill="1" applyBorder="1" applyAlignment="1">
      <alignment horizontal="center" vertical="center" textRotation="255"/>
    </xf>
    <xf numFmtId="0" fontId="10" fillId="2" borderId="54" xfId="9" applyFont="1" applyFill="1" applyBorder="1" applyAlignment="1">
      <alignment horizontal="center" vertical="center" textRotation="255"/>
    </xf>
    <xf numFmtId="0" fontId="10" fillId="2" borderId="61" xfId="9" applyFont="1" applyFill="1" applyBorder="1" applyAlignment="1">
      <alignment horizontal="center" vertical="center" textRotation="255"/>
    </xf>
    <xf numFmtId="0" fontId="10" fillId="2" borderId="34" xfId="9" applyFont="1" applyFill="1" applyBorder="1" applyAlignment="1">
      <alignment horizontal="center" vertical="center" textRotation="255"/>
    </xf>
    <xf numFmtId="0" fontId="10" fillId="2" borderId="16" xfId="9" applyFont="1" applyFill="1" applyBorder="1" applyAlignment="1">
      <alignment horizontal="center" vertical="center" textRotation="255"/>
    </xf>
    <xf numFmtId="0" fontId="10" fillId="2" borderId="43" xfId="9" applyFont="1" applyFill="1" applyBorder="1" applyAlignment="1">
      <alignment horizontal="center" vertical="center" textRotation="255"/>
    </xf>
    <xf numFmtId="0" fontId="10" fillId="2" borderId="56" xfId="9" applyFont="1" applyFill="1" applyBorder="1" applyAlignment="1">
      <alignment horizontal="center" vertical="center" textRotation="255"/>
    </xf>
    <xf numFmtId="0" fontId="10" fillId="2" borderId="44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top" wrapText="1"/>
    </xf>
    <xf numFmtId="0" fontId="10" fillId="2" borderId="60" xfId="0" applyFont="1" applyFill="1" applyBorder="1" applyAlignment="1">
      <alignment horizontal="center" vertical="top" wrapText="1"/>
    </xf>
    <xf numFmtId="0" fontId="0" fillId="0" borderId="44" xfId="0" applyBorder="1" applyAlignment="1">
      <alignment horizontal="center" vertical="center" textRotation="255"/>
    </xf>
    <xf numFmtId="0" fontId="28" fillId="2" borderId="82" xfId="8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textRotation="255"/>
    </xf>
    <xf numFmtId="0" fontId="28" fillId="2" borderId="47" xfId="8" applyFont="1" applyFill="1" applyBorder="1" applyAlignment="1">
      <alignment horizontal="left" vertical="center" wrapText="1"/>
    </xf>
    <xf numFmtId="177" fontId="28" fillId="2" borderId="2" xfId="8" applyNumberFormat="1" applyFont="1" applyFill="1" applyBorder="1" applyAlignment="1">
      <alignment horizontal="left" vertical="center" wrapText="1"/>
    </xf>
    <xf numFmtId="177" fontId="28" fillId="2" borderId="14" xfId="8" applyNumberFormat="1" applyFont="1" applyFill="1" applyBorder="1" applyAlignment="1">
      <alignment horizontal="left" vertical="center" wrapText="1"/>
    </xf>
    <xf numFmtId="0" fontId="28" fillId="0" borderId="16" xfId="7" applyFont="1" applyFill="1" applyBorder="1" applyAlignment="1">
      <alignment horizontal="left" vertical="center" wrapText="1"/>
    </xf>
    <xf numFmtId="179" fontId="28" fillId="0" borderId="16" xfId="7" applyNumberFormat="1" applyFont="1" applyBorder="1" applyAlignment="1">
      <alignment horizontal="left" vertical="center" wrapText="1"/>
    </xf>
    <xf numFmtId="177" fontId="28" fillId="0" borderId="14" xfId="9" applyNumberFormat="1" applyFont="1" applyBorder="1" applyAlignment="1">
      <alignment horizontal="left" vertical="center" wrapText="1" shrinkToFit="1"/>
    </xf>
    <xf numFmtId="177" fontId="28" fillId="4" borderId="14" xfId="8" applyNumberFormat="1" applyFont="1" applyFill="1" applyBorder="1" applyAlignment="1">
      <alignment horizontal="left" vertical="center" wrapText="1"/>
    </xf>
    <xf numFmtId="0" fontId="36" fillId="0" borderId="16" xfId="7" applyFont="1" applyFill="1" applyBorder="1" applyAlignment="1">
      <alignment horizontal="left" vertical="center" wrapText="1"/>
    </xf>
    <xf numFmtId="0" fontId="36" fillId="2" borderId="17" xfId="8" applyFont="1" applyFill="1" applyBorder="1" applyAlignment="1">
      <alignment horizontal="left" vertical="center" wrapText="1"/>
    </xf>
    <xf numFmtId="0" fontId="28" fillId="4" borderId="14" xfId="8" applyFont="1" applyFill="1" applyBorder="1" applyAlignment="1">
      <alignment horizontal="left" vertical="center" wrapText="1" shrinkToFit="1"/>
    </xf>
    <xf numFmtId="0" fontId="28" fillId="4" borderId="44" xfId="9" applyFont="1" applyFill="1" applyBorder="1" applyAlignment="1">
      <alignment horizontal="left" vertical="center" wrapText="1"/>
    </xf>
    <xf numFmtId="0" fontId="36" fillId="2" borderId="40" xfId="7" applyFont="1" applyFill="1" applyBorder="1" applyAlignment="1">
      <alignment horizontal="left" vertical="center" wrapText="1"/>
    </xf>
    <xf numFmtId="0" fontId="28" fillId="0" borderId="2" xfId="7" applyFont="1" applyFill="1" applyBorder="1" applyAlignment="1">
      <alignment horizontal="left" vertical="center" wrapText="1"/>
    </xf>
    <xf numFmtId="0" fontId="28" fillId="0" borderId="2" xfId="7" applyNumberFormat="1" applyFont="1" applyFill="1" applyBorder="1" applyAlignment="1">
      <alignment horizontal="left" vertical="center" wrapText="1"/>
    </xf>
    <xf numFmtId="0" fontId="28" fillId="0" borderId="44" xfId="7" applyFont="1" applyFill="1" applyBorder="1" applyAlignment="1">
      <alignment horizontal="left" vertical="center" wrapText="1"/>
    </xf>
    <xf numFmtId="0" fontId="28" fillId="0" borderId="44" xfId="7" applyNumberFormat="1" applyFont="1" applyFill="1" applyBorder="1" applyAlignment="1">
      <alignment horizontal="left" vertical="center" wrapText="1"/>
    </xf>
    <xf numFmtId="0" fontId="28" fillId="0" borderId="14" xfId="7" applyFont="1" applyFill="1" applyBorder="1" applyAlignment="1">
      <alignment horizontal="left" vertical="center" wrapText="1"/>
    </xf>
    <xf numFmtId="0" fontId="28" fillId="0" borderId="14" xfId="7" applyNumberFormat="1" applyFont="1" applyFill="1" applyBorder="1" applyAlignment="1">
      <alignment horizontal="left" vertical="center" wrapText="1"/>
    </xf>
    <xf numFmtId="179" fontId="36" fillId="0" borderId="16" xfId="7" applyNumberFormat="1" applyFont="1" applyFill="1" applyBorder="1" applyAlignment="1">
      <alignment horizontal="left" vertical="center" wrapText="1"/>
    </xf>
    <xf numFmtId="0" fontId="28" fillId="0" borderId="16" xfId="7" applyNumberFormat="1" applyFont="1" applyFill="1" applyBorder="1" applyAlignment="1">
      <alignment horizontal="left" vertical="center" wrapText="1"/>
    </xf>
    <xf numFmtId="179" fontId="28" fillId="0" borderId="16" xfId="7" applyNumberFormat="1" applyFont="1" applyFill="1" applyBorder="1" applyAlignment="1">
      <alignment horizontal="left" vertical="center" wrapText="1"/>
    </xf>
    <xf numFmtId="179" fontId="28" fillId="0" borderId="14" xfId="7" applyNumberFormat="1" applyFont="1" applyFill="1" applyBorder="1" applyAlignment="1">
      <alignment horizontal="left" vertical="center" wrapText="1"/>
    </xf>
    <xf numFmtId="179" fontId="28" fillId="4" borderId="17" xfId="7" applyNumberFormat="1" applyFont="1" applyFill="1" applyBorder="1" applyAlignment="1">
      <alignment horizontal="left" vertical="center" wrapText="1"/>
    </xf>
    <xf numFmtId="0" fontId="28" fillId="4" borderId="17" xfId="7" applyNumberFormat="1" applyFont="1" applyFill="1" applyBorder="1" applyAlignment="1">
      <alignment horizontal="left" vertical="center" wrapText="1"/>
    </xf>
    <xf numFmtId="177" fontId="28" fillId="2" borderId="14" xfId="9" applyNumberFormat="1" applyFont="1" applyFill="1" applyBorder="1" applyAlignment="1">
      <alignment horizontal="left" vertical="center" wrapText="1" shrinkToFit="1"/>
    </xf>
    <xf numFmtId="0" fontId="39" fillId="2" borderId="2" xfId="9" applyFont="1" applyFill="1" applyBorder="1" applyAlignment="1">
      <alignment horizontal="left" vertical="center" wrapText="1"/>
    </xf>
    <xf numFmtId="177" fontId="28" fillId="2" borderId="2" xfId="9" applyNumberFormat="1" applyFont="1" applyFill="1" applyBorder="1" applyAlignment="1">
      <alignment horizontal="left" vertical="center" wrapText="1" shrinkToFit="1"/>
    </xf>
    <xf numFmtId="0" fontId="28" fillId="4" borderId="17" xfId="7" applyFont="1" applyFill="1" applyBorder="1" applyAlignment="1">
      <alignment horizontal="left" vertical="center" wrapText="1"/>
    </xf>
    <xf numFmtId="0" fontId="28" fillId="0" borderId="2" xfId="8" applyFont="1" applyFill="1" applyBorder="1" applyAlignment="1">
      <alignment horizontal="left" vertical="center" wrapText="1"/>
    </xf>
    <xf numFmtId="0" fontId="28" fillId="0" borderId="16" xfId="8" applyFont="1" applyFill="1" applyBorder="1" applyAlignment="1">
      <alignment horizontal="left" vertical="center" wrapText="1"/>
    </xf>
    <xf numFmtId="0" fontId="36" fillId="0" borderId="16" xfId="8" applyFont="1" applyFill="1" applyBorder="1" applyAlignment="1">
      <alignment horizontal="left" vertical="center" wrapText="1"/>
    </xf>
    <xf numFmtId="0" fontId="22" fillId="0" borderId="16" xfId="8" applyFont="1" applyFill="1" applyBorder="1" applyAlignment="1">
      <alignment horizontal="left" vertical="center" wrapText="1"/>
    </xf>
    <xf numFmtId="0" fontId="79" fillId="4" borderId="16" xfId="7" applyFont="1" applyFill="1" applyBorder="1" applyAlignment="1">
      <alignment horizontal="left" vertical="center" wrapText="1"/>
    </xf>
    <xf numFmtId="0" fontId="79" fillId="4" borderId="16" xfId="8" applyFont="1" applyFill="1" applyBorder="1" applyAlignment="1">
      <alignment horizontal="left" vertical="center" wrapText="1"/>
    </xf>
    <xf numFmtId="0" fontId="28" fillId="4" borderId="16" xfId="8" applyFont="1" applyFill="1" applyBorder="1" applyAlignment="1">
      <alignment horizontal="left" vertical="center" wrapText="1" shrinkToFit="1"/>
    </xf>
    <xf numFmtId="0" fontId="28" fillId="6" borderId="16" xfId="8" applyFont="1" applyFill="1" applyBorder="1" applyAlignment="1">
      <alignment horizontal="left" vertical="center" wrapText="1" shrinkToFit="1"/>
    </xf>
    <xf numFmtId="0" fontId="28" fillId="0" borderId="14" xfId="9" applyFont="1" applyFill="1" applyBorder="1" applyAlignment="1">
      <alignment horizontal="left" vertical="center" wrapText="1"/>
    </xf>
    <xf numFmtId="180" fontId="28" fillId="0" borderId="16" xfId="7" applyNumberFormat="1" applyFont="1" applyBorder="1" applyAlignment="1">
      <alignment horizontal="left" vertical="center" wrapText="1"/>
    </xf>
    <xf numFmtId="0" fontId="36" fillId="4" borderId="14" xfId="9" applyFont="1" applyFill="1" applyBorder="1" applyAlignment="1">
      <alignment horizontal="left" vertical="center" wrapText="1"/>
    </xf>
    <xf numFmtId="179" fontId="28" fillId="0" borderId="14" xfId="7" applyNumberFormat="1" applyFont="1" applyBorder="1" applyAlignment="1">
      <alignment horizontal="left" vertical="center" wrapText="1"/>
    </xf>
    <xf numFmtId="180" fontId="28" fillId="0" borderId="14" xfId="7" applyNumberFormat="1" applyFont="1" applyBorder="1" applyAlignment="1">
      <alignment horizontal="left" vertical="center" wrapText="1"/>
    </xf>
    <xf numFmtId="0" fontId="48" fillId="0" borderId="2" xfId="7" applyFont="1" applyBorder="1" applyAlignment="1">
      <alignment horizontal="left" vertical="center" wrapText="1"/>
    </xf>
    <xf numFmtId="0" fontId="48" fillId="0" borderId="2" xfId="9" applyFont="1" applyBorder="1" applyAlignment="1">
      <alignment horizontal="left" vertical="center" wrapText="1"/>
    </xf>
    <xf numFmtId="0" fontId="48" fillId="0" borderId="16" xfId="9" applyFont="1" applyBorder="1" applyAlignment="1">
      <alignment horizontal="left" vertical="center" wrapText="1"/>
    </xf>
    <xf numFmtId="0" fontId="48" fillId="0" borderId="17" xfId="8" applyFont="1" applyBorder="1" applyAlignment="1">
      <alignment horizontal="left" vertical="center" wrapText="1"/>
    </xf>
    <xf numFmtId="0" fontId="84" fillId="0" borderId="17" xfId="8" applyFont="1" applyBorder="1" applyAlignment="1">
      <alignment horizontal="left" vertical="center" wrapText="1"/>
    </xf>
    <xf numFmtId="0" fontId="17" fillId="0" borderId="2" xfId="9" applyFont="1" applyBorder="1" applyAlignment="1">
      <alignment horizontal="left" vertical="center" wrapText="1"/>
    </xf>
    <xf numFmtId="178" fontId="36" fillId="2" borderId="16" xfId="7" applyNumberFormat="1" applyFont="1" applyFill="1" applyBorder="1" applyAlignment="1">
      <alignment horizontal="left" vertical="center" wrapText="1"/>
    </xf>
    <xf numFmtId="0" fontId="17" fillId="2" borderId="16" xfId="8" applyFont="1" applyFill="1" applyBorder="1" applyAlignment="1">
      <alignment horizontal="left" vertical="center" wrapText="1"/>
    </xf>
    <xf numFmtId="0" fontId="22" fillId="2" borderId="16" xfId="8" applyFont="1" applyFill="1" applyBorder="1" applyAlignment="1">
      <alignment horizontal="left" vertical="center" wrapText="1" shrinkToFit="1"/>
    </xf>
    <xf numFmtId="0" fontId="28" fillId="4" borderId="60" xfId="8" applyFont="1" applyFill="1" applyBorder="1" applyAlignment="1">
      <alignment horizontal="left" vertical="center" wrapText="1" shrinkToFit="1"/>
    </xf>
    <xf numFmtId="179" fontId="28" fillId="2" borderId="44" xfId="8" applyNumberFormat="1" applyFont="1" applyFill="1" applyBorder="1" applyAlignment="1">
      <alignment horizontal="left" vertical="center" wrapText="1"/>
    </xf>
    <xf numFmtId="179" fontId="28" fillId="0" borderId="2" xfId="8" applyNumberFormat="1" applyFont="1" applyBorder="1" applyAlignment="1">
      <alignment horizontal="left" vertical="center" wrapText="1"/>
    </xf>
    <xf numFmtId="179" fontId="28" fillId="0" borderId="14" xfId="8" applyNumberFormat="1" applyFont="1" applyBorder="1" applyAlignment="1">
      <alignment horizontal="left" vertical="center" wrapText="1"/>
    </xf>
    <xf numFmtId="179" fontId="28" fillId="4" borderId="14" xfId="8" applyNumberFormat="1" applyFont="1" applyFill="1" applyBorder="1" applyAlignment="1">
      <alignment horizontal="left" vertical="center" wrapText="1"/>
    </xf>
    <xf numFmtId="179" fontId="28" fillId="0" borderId="60" xfId="9" applyNumberFormat="1" applyFont="1" applyBorder="1" applyAlignment="1">
      <alignment horizontal="left" vertical="center" wrapText="1"/>
    </xf>
    <xf numFmtId="179" fontId="28" fillId="0" borderId="2" xfId="9" applyNumberFormat="1" applyFont="1" applyBorder="1" applyAlignment="1">
      <alignment horizontal="left" vertical="center" wrapText="1" shrinkToFit="1"/>
    </xf>
    <xf numFmtId="179" fontId="28" fillId="0" borderId="14" xfId="9" applyNumberFormat="1" applyFont="1" applyBorder="1" applyAlignment="1">
      <alignment horizontal="left" vertical="center" wrapText="1" shrinkToFit="1"/>
    </xf>
    <xf numFmtId="179" fontId="28" fillId="4" borderId="14" xfId="9" applyNumberFormat="1" applyFont="1" applyFill="1" applyBorder="1" applyAlignment="1">
      <alignment horizontal="left" vertical="center" wrapText="1" shrinkToFit="1"/>
    </xf>
    <xf numFmtId="179" fontId="28" fillId="0" borderId="1" xfId="9" applyNumberFormat="1" applyFont="1" applyBorder="1" applyAlignment="1">
      <alignment horizontal="left" vertical="center" wrapText="1"/>
    </xf>
    <xf numFmtId="179" fontId="28" fillId="0" borderId="2" xfId="9" applyNumberFormat="1" applyFont="1" applyBorder="1" applyAlignment="1">
      <alignment horizontal="left" vertical="center" wrapText="1"/>
    </xf>
    <xf numFmtId="179" fontId="28" fillId="0" borderId="16" xfId="9" applyNumberFormat="1" applyFont="1" applyBorder="1" applyAlignment="1">
      <alignment horizontal="left" vertical="center" wrapText="1"/>
    </xf>
    <xf numFmtId="179" fontId="28" fillId="0" borderId="69" xfId="8" applyNumberFormat="1" applyFont="1" applyBorder="1" applyAlignment="1">
      <alignment horizontal="left" vertical="center" wrapText="1"/>
    </xf>
    <xf numFmtId="179" fontId="28" fillId="4" borderId="14" xfId="7" applyNumberFormat="1" applyFont="1" applyFill="1" applyBorder="1" applyAlignment="1">
      <alignment horizontal="left" vertical="center" wrapText="1"/>
    </xf>
    <xf numFmtId="179" fontId="28" fillId="0" borderId="17" xfId="7" applyNumberFormat="1" applyFont="1" applyBorder="1" applyAlignment="1">
      <alignment horizontal="left" vertical="center" wrapText="1"/>
    </xf>
    <xf numFmtId="179" fontId="72" fillId="0" borderId="14" xfId="9" applyNumberFormat="1" applyFont="1" applyBorder="1" applyAlignment="1">
      <alignment horizontal="left" vertical="center" wrapText="1" shrinkToFit="1"/>
    </xf>
    <xf numFmtId="179" fontId="15" fillId="0" borderId="2" xfId="9" applyNumberFormat="1" applyFont="1" applyBorder="1" applyAlignment="1">
      <alignment horizontal="left" vertical="center" wrapText="1" shrinkToFit="1"/>
    </xf>
    <xf numFmtId="179" fontId="15" fillId="0" borderId="44" xfId="9" applyNumberFormat="1" applyFont="1" applyBorder="1" applyAlignment="1">
      <alignment horizontal="left" vertical="center" wrapText="1"/>
    </xf>
    <xf numFmtId="179" fontId="15" fillId="0" borderId="14" xfId="9" applyNumberFormat="1" applyFont="1" applyBorder="1" applyAlignment="1">
      <alignment horizontal="left" vertical="center" wrapText="1"/>
    </xf>
    <xf numFmtId="179" fontId="15" fillId="0" borderId="60" xfId="8" applyNumberFormat="1" applyFont="1" applyBorder="1" applyAlignment="1">
      <alignment horizontal="left" vertical="center" wrapText="1"/>
    </xf>
    <xf numFmtId="179" fontId="28" fillId="0" borderId="40" xfId="8" applyNumberFormat="1" applyFont="1" applyBorder="1" applyAlignment="1">
      <alignment horizontal="left" vertical="center" wrapText="1"/>
    </xf>
    <xf numFmtId="179" fontId="28" fillId="0" borderId="44" xfId="8" applyNumberFormat="1" applyFont="1" applyBorder="1" applyAlignment="1">
      <alignment horizontal="left" vertical="center" wrapText="1"/>
    </xf>
    <xf numFmtId="179" fontId="28" fillId="0" borderId="14" xfId="9" applyNumberFormat="1" applyFont="1" applyBorder="1" applyAlignment="1">
      <alignment horizontal="left" vertical="center" wrapText="1"/>
    </xf>
    <xf numFmtId="179" fontId="28" fillId="4" borderId="14" xfId="9" applyNumberFormat="1" applyFont="1" applyFill="1" applyBorder="1" applyAlignment="1">
      <alignment horizontal="left" vertical="center" wrapText="1"/>
    </xf>
    <xf numFmtId="179" fontId="28" fillId="4" borderId="16" xfId="8" applyNumberFormat="1" applyFont="1" applyFill="1" applyBorder="1" applyAlignment="1">
      <alignment horizontal="left" vertical="center" wrapText="1"/>
    </xf>
    <xf numFmtId="179" fontId="28" fillId="0" borderId="16" xfId="8" applyNumberFormat="1" applyFont="1" applyBorder="1" applyAlignment="1">
      <alignment horizontal="left" vertical="center" wrapText="1"/>
    </xf>
    <xf numFmtId="179" fontId="28" fillId="0" borderId="60" xfId="8" applyNumberFormat="1" applyFont="1" applyBorder="1" applyAlignment="1">
      <alignment horizontal="left" vertical="center" wrapText="1"/>
    </xf>
    <xf numFmtId="179" fontId="28" fillId="0" borderId="2" xfId="7" applyNumberFormat="1" applyFont="1" applyBorder="1" applyAlignment="1">
      <alignment horizontal="left" vertical="center" wrapText="1"/>
    </xf>
    <xf numFmtId="179" fontId="28" fillId="0" borderId="1" xfId="7" applyNumberFormat="1" applyFont="1" applyBorder="1" applyAlignment="1">
      <alignment horizontal="left" vertical="center" wrapText="1"/>
    </xf>
    <xf numFmtId="179" fontId="28" fillId="0" borderId="17" xfId="9" applyNumberFormat="1" applyFont="1" applyBorder="1" applyAlignment="1">
      <alignment horizontal="left" vertical="center" wrapText="1"/>
    </xf>
    <xf numFmtId="179" fontId="28" fillId="0" borderId="14" xfId="8" applyNumberFormat="1" applyFont="1" applyBorder="1" applyAlignment="1">
      <alignment horizontal="left" vertical="center" wrapText="1" shrinkToFit="1"/>
    </xf>
    <xf numFmtId="179" fontId="28" fillId="0" borderId="1" xfId="8" applyNumberFormat="1" applyFont="1" applyBorder="1" applyAlignment="1">
      <alignment horizontal="left" vertical="center" wrapText="1" shrinkToFit="1"/>
    </xf>
    <xf numFmtId="179" fontId="71" fillId="0" borderId="0" xfId="9" applyNumberFormat="1" applyFont="1" applyAlignment="1">
      <alignment horizontal="left" vertical="top"/>
    </xf>
    <xf numFmtId="179" fontId="28" fillId="0" borderId="0" xfId="12" applyNumberFormat="1" applyFont="1" applyAlignment="1">
      <alignment horizontal="left" vertical="center"/>
    </xf>
    <xf numFmtId="179" fontId="28" fillId="0" borderId="0" xfId="10" applyNumberFormat="1" applyFont="1" applyAlignment="1">
      <alignment horizontal="left" vertical="center"/>
    </xf>
    <xf numFmtId="0" fontId="28" fillId="0" borderId="16" xfId="9" applyFont="1" applyFill="1" applyBorder="1" applyAlignment="1">
      <alignment horizontal="left" vertical="center" wrapText="1"/>
    </xf>
    <xf numFmtId="180" fontId="28" fillId="0" borderId="14" xfId="9" applyNumberFormat="1" applyFont="1" applyBorder="1" applyAlignment="1">
      <alignment horizontal="left" vertical="center" wrapText="1"/>
    </xf>
    <xf numFmtId="180" fontId="28" fillId="4" borderId="14" xfId="9" applyNumberFormat="1" applyFont="1" applyFill="1" applyBorder="1" applyAlignment="1">
      <alignment horizontal="left" vertical="center" wrapText="1"/>
    </xf>
    <xf numFmtId="179" fontId="28" fillId="0" borderId="14" xfId="9" applyNumberFormat="1" applyFont="1" applyFill="1" applyBorder="1" applyAlignment="1">
      <alignment horizontal="left" vertical="center" wrapText="1"/>
    </xf>
    <xf numFmtId="180" fontId="28" fillId="0" borderId="14" xfId="9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48" fillId="0" borderId="40" xfId="0" applyFont="1" applyBorder="1" applyAlignment="1">
      <alignment horizontal="left" vertical="center" wrapText="1"/>
    </xf>
    <xf numFmtId="0" fontId="11" fillId="2" borderId="2" xfId="9" applyFont="1" applyFill="1" applyBorder="1" applyAlignment="1">
      <alignment horizontal="left" vertical="center" wrapText="1" shrinkToFit="1"/>
    </xf>
    <xf numFmtId="0" fontId="48" fillId="0" borderId="2" xfId="0" applyFont="1" applyBorder="1" applyAlignment="1">
      <alignment horizontal="left" vertical="center" wrapText="1"/>
    </xf>
    <xf numFmtId="0" fontId="36" fillId="2" borderId="44" xfId="9" applyFont="1" applyFill="1" applyBorder="1" applyAlignment="1">
      <alignment horizontal="left" vertical="center" wrapText="1"/>
    </xf>
    <xf numFmtId="0" fontId="36" fillId="2" borderId="14" xfId="8" applyFont="1" applyFill="1" applyBorder="1" applyAlignment="1">
      <alignment horizontal="left" vertical="center" wrapText="1"/>
    </xf>
    <xf numFmtId="0" fontId="21" fillId="2" borderId="64" xfId="9" applyFont="1" applyFill="1" applyBorder="1" applyAlignment="1">
      <alignment horizontal="center" vertical="center" wrapText="1"/>
    </xf>
    <xf numFmtId="0" fontId="21" fillId="2" borderId="82" xfId="9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textRotation="255"/>
    </xf>
    <xf numFmtId="0" fontId="15" fillId="2" borderId="10" xfId="9" applyFont="1" applyFill="1" applyBorder="1" applyAlignment="1">
      <alignment horizontal="center" vertical="center" wrapText="1"/>
    </xf>
    <xf numFmtId="0" fontId="10" fillId="2" borderId="0" xfId="8" applyFont="1" applyFill="1" applyAlignment="1">
      <alignment horizontal="center" vertical="center" textRotation="255"/>
    </xf>
    <xf numFmtId="0" fontId="10" fillId="2" borderId="0" xfId="8" applyFont="1" applyFill="1" applyAlignment="1">
      <alignment horizontal="center" vertical="center"/>
    </xf>
    <xf numFmtId="0" fontId="60" fillId="2" borderId="10" xfId="9" applyFont="1" applyFill="1" applyBorder="1" applyAlignment="1">
      <alignment horizontal="left" vertical="center" wrapText="1"/>
    </xf>
    <xf numFmtId="0" fontId="60" fillId="2" borderId="0" xfId="9" applyFont="1" applyFill="1" applyAlignment="1">
      <alignment horizontal="left" vertical="center" wrapText="1"/>
    </xf>
    <xf numFmtId="0" fontId="40" fillId="2" borderId="0" xfId="8" applyFont="1" applyFill="1" applyAlignment="1">
      <alignment horizontal="left" vertical="center" wrapText="1"/>
    </xf>
    <xf numFmtId="0" fontId="22" fillId="2" borderId="0" xfId="9" applyFont="1" applyFill="1" applyAlignment="1">
      <alignment horizontal="left" vertical="center" wrapText="1"/>
    </xf>
    <xf numFmtId="0" fontId="10" fillId="2" borderId="0" xfId="8" applyFont="1" applyFill="1" applyAlignment="1">
      <alignment horizontal="center" vertical="center" shrinkToFit="1"/>
    </xf>
    <xf numFmtId="0" fontId="90" fillId="2" borderId="82" xfId="9" applyFont="1" applyFill="1" applyBorder="1" applyAlignment="1">
      <alignment horizontal="center" vertical="center" wrapText="1"/>
    </xf>
    <xf numFmtId="0" fontId="28" fillId="2" borderId="17" xfId="9" applyFont="1" applyFill="1" applyBorder="1" applyAlignment="1">
      <alignment horizontal="center" vertical="center" wrapText="1"/>
    </xf>
    <xf numFmtId="0" fontId="63" fillId="5" borderId="16" xfId="9" applyFont="1" applyFill="1" applyBorder="1" applyAlignment="1">
      <alignment horizontal="left" vertical="center" wrapText="1"/>
    </xf>
    <xf numFmtId="0" fontId="92" fillId="5" borderId="14" xfId="9" applyFont="1" applyFill="1" applyBorder="1" applyAlignment="1">
      <alignment horizontal="left" vertical="center" wrapText="1"/>
    </xf>
    <xf numFmtId="0" fontId="72" fillId="5" borderId="14" xfId="9" applyFont="1" applyFill="1" applyBorder="1" applyAlignment="1">
      <alignment horizontal="left" vertical="center" wrapText="1"/>
    </xf>
    <xf numFmtId="0" fontId="72" fillId="5" borderId="17" xfId="8" applyFont="1" applyFill="1" applyBorder="1" applyAlignment="1">
      <alignment horizontal="left" vertical="center" wrapText="1" shrinkToFit="1"/>
    </xf>
    <xf numFmtId="0" fontId="72" fillId="5" borderId="16" xfId="9" applyFont="1" applyFill="1" applyBorder="1" applyAlignment="1">
      <alignment horizontal="left" vertical="center" wrapText="1"/>
    </xf>
    <xf numFmtId="0" fontId="28" fillId="0" borderId="17" xfId="9" applyFont="1" applyBorder="1" applyAlignment="1">
      <alignment horizontal="center" vertical="center" wrapText="1"/>
    </xf>
    <xf numFmtId="0" fontId="22" fillId="0" borderId="17" xfId="9" applyFont="1" applyBorder="1" applyAlignment="1">
      <alignment horizontal="left" vertical="center" wrapText="1"/>
    </xf>
    <xf numFmtId="0" fontId="22" fillId="0" borderId="17" xfId="9" applyFont="1" applyBorder="1" applyAlignment="1">
      <alignment horizontal="center" vertical="center" wrapText="1"/>
    </xf>
    <xf numFmtId="0" fontId="17" fillId="0" borderId="17" xfId="7" applyFont="1" applyBorder="1" applyAlignment="1">
      <alignment horizontal="center" vertical="center" shrinkToFit="1"/>
    </xf>
    <xf numFmtId="0" fontId="48" fillId="0" borderId="17" xfId="9" applyFont="1" applyBorder="1" applyAlignment="1">
      <alignment horizontal="center" vertical="center" wrapText="1"/>
    </xf>
    <xf numFmtId="0" fontId="57" fillId="0" borderId="17" xfId="9" applyFont="1" applyBorder="1" applyAlignment="1">
      <alignment horizontal="left" vertical="center" wrapText="1"/>
    </xf>
    <xf numFmtId="0" fontId="57" fillId="0" borderId="17" xfId="9" applyFont="1" applyBorder="1" applyAlignment="1">
      <alignment horizontal="center" vertical="center" wrapText="1"/>
    </xf>
    <xf numFmtId="0" fontId="36" fillId="2" borderId="82" xfId="9" applyFont="1" applyFill="1" applyBorder="1" applyAlignment="1">
      <alignment horizontal="left" vertical="center" wrapText="1"/>
    </xf>
    <xf numFmtId="0" fontId="22" fillId="2" borderId="17" xfId="9" applyFont="1" applyFill="1" applyBorder="1" applyAlignment="1">
      <alignment horizontal="left" vertical="center" wrapText="1"/>
    </xf>
    <xf numFmtId="0" fontId="22" fillId="2" borderId="17" xfId="9" applyFont="1" applyFill="1" applyBorder="1" applyAlignment="1">
      <alignment horizontal="center" vertical="center" wrapText="1"/>
    </xf>
    <xf numFmtId="0" fontId="17" fillId="2" borderId="17" xfId="7" applyFont="1" applyFill="1" applyBorder="1" applyAlignment="1">
      <alignment horizontal="center" vertical="center" shrinkToFit="1"/>
    </xf>
    <xf numFmtId="179" fontId="22" fillId="0" borderId="17" xfId="9" applyNumberFormat="1" applyFont="1" applyBorder="1" applyAlignment="1">
      <alignment horizontal="left" vertical="center" wrapText="1"/>
    </xf>
    <xf numFmtId="179" fontId="28" fillId="2" borderId="2" xfId="8" applyNumberFormat="1" applyFont="1" applyFill="1" applyBorder="1" applyAlignment="1">
      <alignment horizontal="left" vertical="center" wrapText="1"/>
    </xf>
    <xf numFmtId="0" fontId="21" fillId="0" borderId="64" xfId="9" applyFont="1" applyBorder="1" applyAlignment="1">
      <alignment horizontal="center" vertical="center" wrapText="1"/>
    </xf>
    <xf numFmtId="0" fontId="94" fillId="4" borderId="16" xfId="8" applyFont="1" applyFill="1" applyBorder="1" applyAlignment="1">
      <alignment horizontal="left" vertical="center" wrapText="1"/>
    </xf>
    <xf numFmtId="0" fontId="23" fillId="4" borderId="14" xfId="9" applyFont="1" applyFill="1" applyBorder="1" applyAlignment="1">
      <alignment horizontal="left" vertical="center" wrapText="1"/>
    </xf>
    <xf numFmtId="0" fontId="36" fillId="4" borderId="14" xfId="8" applyFont="1" applyFill="1" applyBorder="1" applyAlignment="1">
      <alignment horizontal="left" vertical="center" wrapText="1"/>
    </xf>
    <xf numFmtId="0" fontId="36" fillId="2" borderId="16" xfId="9" applyFont="1" applyFill="1" applyBorder="1" applyAlignment="1">
      <alignment horizontal="left" vertical="center" wrapText="1" shrinkToFit="1"/>
    </xf>
    <xf numFmtId="0" fontId="24" fillId="0" borderId="34" xfId="8" applyFont="1" applyBorder="1" applyAlignment="1">
      <alignment horizontal="center" vertical="center" shrinkToFit="1"/>
    </xf>
    <xf numFmtId="0" fontId="24" fillId="0" borderId="0" xfId="8" applyFont="1" applyAlignment="1">
      <alignment horizontal="center" vertical="center" shrinkToFit="1"/>
    </xf>
    <xf numFmtId="0" fontId="24" fillId="0" borderId="43" xfId="8" applyFont="1" applyBorder="1" applyAlignment="1">
      <alignment horizontal="center" vertical="center" shrinkToFit="1"/>
    </xf>
    <xf numFmtId="0" fontId="24" fillId="0" borderId="27" xfId="8" applyFont="1" applyBorder="1" applyAlignment="1">
      <alignment horizontal="center" vertical="center" shrinkToFit="1"/>
    </xf>
    <xf numFmtId="0" fontId="32" fillId="0" borderId="17" xfId="8" applyFont="1" applyBorder="1" applyAlignment="1">
      <alignment horizontal="center" vertical="center"/>
    </xf>
    <xf numFmtId="0" fontId="32" fillId="0" borderId="16" xfId="8" applyFont="1" applyBorder="1" applyAlignment="1">
      <alignment horizontal="center" vertical="center"/>
    </xf>
    <xf numFmtId="0" fontId="8" fillId="0" borderId="34" xfId="8" applyBorder="1" applyAlignment="1">
      <alignment horizontal="center" vertical="center"/>
    </xf>
    <xf numFmtId="0" fontId="8" fillId="0" borderId="0" xfId="8" applyAlignment="1">
      <alignment horizontal="center" vertical="center"/>
    </xf>
    <xf numFmtId="0" fontId="8" fillId="0" borderId="43" xfId="8" applyBorder="1" applyAlignment="1">
      <alignment horizontal="center" vertical="center"/>
    </xf>
    <xf numFmtId="0" fontId="8" fillId="0" borderId="27" xfId="8" applyBorder="1" applyAlignment="1">
      <alignment horizontal="center" vertical="center"/>
    </xf>
    <xf numFmtId="0" fontId="8" fillId="0" borderId="38" xfId="8" applyBorder="1" applyAlignment="1">
      <alignment horizontal="center" vertical="center"/>
    </xf>
    <xf numFmtId="0" fontId="8" fillId="0" borderId="39" xfId="8" applyBorder="1" applyAlignment="1">
      <alignment horizontal="center" vertical="center"/>
    </xf>
    <xf numFmtId="0" fontId="20" fillId="0" borderId="69" xfId="8" applyFont="1" applyBorder="1" applyAlignment="1">
      <alignment horizontal="center" vertical="center" shrinkToFit="1"/>
    </xf>
    <xf numFmtId="0" fontId="20" fillId="0" borderId="84" xfId="8" applyFont="1" applyBorder="1" applyAlignment="1">
      <alignment horizontal="center" vertical="center" shrinkToFit="1"/>
    </xf>
    <xf numFmtId="0" fontId="20" fillId="0" borderId="20" xfId="8" applyFont="1" applyBorder="1" applyAlignment="1">
      <alignment horizontal="center" vertical="center" shrinkToFit="1"/>
    </xf>
    <xf numFmtId="0" fontId="20" fillId="0" borderId="18" xfId="8" applyFont="1" applyBorder="1" applyAlignment="1">
      <alignment horizontal="center" vertical="center" shrinkToFit="1"/>
    </xf>
    <xf numFmtId="0" fontId="32" fillId="0" borderId="34" xfId="8" applyFont="1" applyBorder="1" applyAlignment="1">
      <alignment horizontal="center" vertical="center"/>
    </xf>
    <xf numFmtId="0" fontId="32" fillId="0" borderId="0" xfId="8" applyFont="1" applyAlignment="1">
      <alignment horizontal="center" vertical="center"/>
    </xf>
    <xf numFmtId="0" fontId="32" fillId="0" borderId="35" xfId="8" applyFont="1" applyBorder="1" applyAlignment="1">
      <alignment horizontal="center" vertical="center"/>
    </xf>
    <xf numFmtId="0" fontId="32" fillId="0" borderId="36" xfId="8" applyFont="1" applyBorder="1" applyAlignment="1">
      <alignment horizontal="center" vertical="center"/>
    </xf>
    <xf numFmtId="0" fontId="32" fillId="0" borderId="38" xfId="8" applyFont="1" applyBorder="1" applyAlignment="1">
      <alignment horizontal="center" vertical="center"/>
    </xf>
    <xf numFmtId="0" fontId="32" fillId="0" borderId="39" xfId="8" applyFont="1" applyBorder="1" applyAlignment="1">
      <alignment horizontal="center" vertical="center"/>
    </xf>
    <xf numFmtId="0" fontId="19" fillId="0" borderId="20" xfId="8" applyFont="1" applyBorder="1" applyAlignment="1">
      <alignment horizontal="center" vertical="center" shrinkToFit="1"/>
    </xf>
    <xf numFmtId="0" fontId="19" fillId="0" borderId="18" xfId="8" applyFont="1" applyBorder="1" applyAlignment="1">
      <alignment horizontal="center" vertical="center" shrinkToFit="1"/>
    </xf>
    <xf numFmtId="182" fontId="55" fillId="0" borderId="0" xfId="8" applyNumberFormat="1" applyFont="1" applyAlignment="1">
      <alignment horizontal="left" vertical="top" wrapText="1"/>
    </xf>
    <xf numFmtId="0" fontId="57" fillId="0" borderId="0" xfId="0" applyFont="1" applyAlignment="1">
      <alignment horizontal="left" vertical="top"/>
    </xf>
    <xf numFmtId="0" fontId="15" fillId="0" borderId="0" xfId="8" applyFont="1" applyAlignment="1">
      <alignment horizontal="center" vertical="center"/>
    </xf>
    <xf numFmtId="0" fontId="24" fillId="0" borderId="17" xfId="8" applyFont="1" applyBorder="1" applyAlignment="1">
      <alignment horizontal="center" vertical="center" shrinkToFit="1"/>
    </xf>
    <xf numFmtId="0" fontId="24" fillId="0" borderId="28" xfId="8" applyFont="1" applyBorder="1" applyAlignment="1">
      <alignment horizontal="center" vertical="center" shrinkToFit="1"/>
    </xf>
    <xf numFmtId="0" fontId="24" fillId="0" borderId="29" xfId="8" applyFont="1" applyBorder="1" applyAlignment="1">
      <alignment horizontal="center" vertical="center" shrinkToFit="1"/>
    </xf>
    <xf numFmtId="0" fontId="27" fillId="0" borderId="30" xfId="8" applyFont="1" applyBorder="1" applyAlignment="1">
      <alignment horizontal="center" vertical="center" wrapText="1"/>
    </xf>
    <xf numFmtId="0" fontId="32" fillId="0" borderId="32" xfId="8" applyFont="1" applyBorder="1" applyAlignment="1">
      <alignment horizontal="center" vertical="center" wrapText="1"/>
    </xf>
    <xf numFmtId="0" fontId="32" fillId="0" borderId="33" xfId="8" applyFont="1" applyBorder="1" applyAlignment="1">
      <alignment horizontal="center" vertical="center" wrapText="1"/>
    </xf>
    <xf numFmtId="0" fontId="19" fillId="0" borderId="69" xfId="8" applyFont="1" applyBorder="1" applyAlignment="1">
      <alignment horizontal="center" vertical="center" shrinkToFit="1"/>
    </xf>
    <xf numFmtId="0" fontId="19" fillId="0" borderId="85" xfId="8" applyFont="1" applyBorder="1" applyAlignment="1">
      <alignment horizontal="center" vertical="center" shrinkToFit="1"/>
    </xf>
    <xf numFmtId="0" fontId="19" fillId="0" borderId="84" xfId="8" applyFont="1" applyBorder="1" applyAlignment="1">
      <alignment horizontal="center" vertical="center" shrinkToFit="1"/>
    </xf>
    <xf numFmtId="0" fontId="10" fillId="2" borderId="17" xfId="9" applyFont="1" applyFill="1" applyBorder="1" applyAlignment="1">
      <alignment horizontal="center" vertical="center" textRotation="255"/>
    </xf>
    <xf numFmtId="0" fontId="10" fillId="2" borderId="16" xfId="9" applyFont="1" applyFill="1" applyBorder="1" applyAlignment="1">
      <alignment horizontal="center" vertical="center" textRotation="255"/>
    </xf>
    <xf numFmtId="0" fontId="10" fillId="2" borderId="44" xfId="9" applyFont="1" applyFill="1" applyBorder="1" applyAlignment="1">
      <alignment horizontal="center" vertical="center" textRotation="255"/>
    </xf>
    <xf numFmtId="0" fontId="38" fillId="0" borderId="0" xfId="10" applyFont="1" applyAlignment="1">
      <alignment vertical="center" wrapText="1"/>
    </xf>
    <xf numFmtId="0" fontId="56" fillId="0" borderId="21" xfId="7" applyFont="1" applyBorder="1" applyAlignment="1">
      <alignment horizontal="center" vertical="center"/>
    </xf>
    <xf numFmtId="0" fontId="56" fillId="0" borderId="23" xfId="7" applyFont="1" applyBorder="1" applyAlignment="1">
      <alignment horizontal="center" vertical="center"/>
    </xf>
    <xf numFmtId="0" fontId="56" fillId="0" borderId="78" xfId="7" applyFont="1" applyBorder="1" applyAlignment="1">
      <alignment horizontal="center" vertical="center"/>
    </xf>
    <xf numFmtId="0" fontId="28" fillId="0" borderId="48" xfId="7" applyFont="1" applyBorder="1" applyAlignment="1">
      <alignment horizontal="left" vertical="center"/>
    </xf>
    <xf numFmtId="0" fontId="10" fillId="0" borderId="10" xfId="8" applyFont="1" applyBorder="1" applyAlignment="1">
      <alignment horizontal="left" vertical="center"/>
    </xf>
    <xf numFmtId="0" fontId="10" fillId="0" borderId="9" xfId="8" applyFont="1" applyBorder="1" applyAlignment="1">
      <alignment horizontal="left" vertical="center"/>
    </xf>
    <xf numFmtId="0" fontId="10" fillId="0" borderId="34" xfId="8" applyFont="1" applyBorder="1" applyAlignment="1">
      <alignment horizontal="left" vertical="center"/>
    </xf>
    <xf numFmtId="0" fontId="10" fillId="0" borderId="0" xfId="8" applyFont="1" applyAlignment="1">
      <alignment horizontal="left" vertical="center"/>
    </xf>
    <xf numFmtId="0" fontId="10" fillId="0" borderId="7" xfId="8" applyFont="1" applyBorder="1" applyAlignment="1">
      <alignment horizontal="left" vertical="center"/>
    </xf>
    <xf numFmtId="0" fontId="10" fillId="0" borderId="75" xfId="8" applyFont="1" applyBorder="1" applyAlignment="1">
      <alignment horizontal="left" vertical="center"/>
    </xf>
    <xf numFmtId="0" fontId="10" fillId="0" borderId="5" xfId="8" applyFont="1" applyBorder="1" applyAlignment="1">
      <alignment horizontal="left" vertical="center"/>
    </xf>
    <xf numFmtId="0" fontId="10" fillId="0" borderId="4" xfId="8" applyFont="1" applyBorder="1" applyAlignment="1">
      <alignment horizontal="left" vertical="center"/>
    </xf>
    <xf numFmtId="0" fontId="22" fillId="0" borderId="3" xfId="9" applyFont="1" applyBorder="1" applyAlignment="1">
      <alignment horizontal="center" vertical="center"/>
    </xf>
    <xf numFmtId="0" fontId="22" fillId="0" borderId="22" xfId="9" applyFont="1" applyBorder="1" applyAlignment="1">
      <alignment horizontal="center" vertical="center"/>
    </xf>
    <xf numFmtId="0" fontId="22" fillId="0" borderId="11" xfId="9" applyFont="1" applyBorder="1" applyAlignment="1">
      <alignment horizontal="center" vertical="center"/>
    </xf>
    <xf numFmtId="0" fontId="22" fillId="0" borderId="26" xfId="9" applyFont="1" applyBorder="1" applyAlignment="1">
      <alignment horizontal="center" vertical="center" shrinkToFit="1"/>
    </xf>
    <xf numFmtId="0" fontId="22" fillId="0" borderId="22" xfId="9" applyFont="1" applyBorder="1" applyAlignment="1">
      <alignment horizontal="center" vertical="center" shrinkToFit="1"/>
    </xf>
    <xf numFmtId="0" fontId="22" fillId="0" borderId="11" xfId="9" applyFont="1" applyBorder="1" applyAlignment="1">
      <alignment horizontal="center" vertical="center" shrinkToFit="1"/>
    </xf>
    <xf numFmtId="0" fontId="22" fillId="0" borderId="79" xfId="9" applyFont="1" applyBorder="1" applyAlignment="1">
      <alignment horizontal="center" vertical="center" wrapText="1"/>
    </xf>
    <xf numFmtId="0" fontId="22" fillId="0" borderId="28" xfId="9" applyFont="1" applyBorder="1" applyAlignment="1">
      <alignment horizontal="center" vertical="center" wrapText="1"/>
    </xf>
    <xf numFmtId="0" fontId="22" fillId="0" borderId="29" xfId="9" applyFont="1" applyBorder="1" applyAlignment="1">
      <alignment horizontal="center" vertical="center" wrapText="1"/>
    </xf>
    <xf numFmtId="0" fontId="22" fillId="0" borderId="6" xfId="9" applyFont="1" applyBorder="1" applyAlignment="1">
      <alignment horizontal="center" vertical="center" wrapText="1"/>
    </xf>
    <xf numFmtId="0" fontId="22" fillId="0" borderId="5" xfId="9" applyFont="1" applyBorder="1" applyAlignment="1">
      <alignment horizontal="center" vertical="center" wrapText="1"/>
    </xf>
    <xf numFmtId="0" fontId="22" fillId="0" borderId="76" xfId="9" applyFont="1" applyBorder="1" applyAlignment="1">
      <alignment horizontal="center" vertical="center" wrapText="1"/>
    </xf>
    <xf numFmtId="0" fontId="22" fillId="0" borderId="20" xfId="9" applyFont="1" applyBorder="1" applyAlignment="1">
      <alignment horizontal="center" vertical="center" shrinkToFit="1"/>
    </xf>
    <xf numFmtId="0" fontId="22" fillId="0" borderId="80" xfId="9" applyFont="1" applyBorder="1" applyAlignment="1">
      <alignment horizontal="center" vertical="center" shrinkToFit="1"/>
    </xf>
    <xf numFmtId="0" fontId="22" fillId="0" borderId="18" xfId="9" applyFont="1" applyBorder="1" applyAlignment="1">
      <alignment horizontal="center" vertical="center" shrinkToFit="1"/>
    </xf>
    <xf numFmtId="0" fontId="22" fillId="0" borderId="12" xfId="9" applyFont="1" applyBorder="1" applyAlignment="1">
      <alignment horizontal="center" vertical="center" shrinkToFit="1"/>
    </xf>
    <xf numFmtId="0" fontId="22" fillId="0" borderId="81" xfId="9" applyFont="1" applyBorder="1" applyAlignment="1">
      <alignment horizontal="center" vertical="center" shrinkToFit="1"/>
    </xf>
    <xf numFmtId="0" fontId="22" fillId="0" borderId="13" xfId="9" applyFont="1" applyBorder="1" applyAlignment="1">
      <alignment horizontal="center" vertical="center" shrinkToFit="1"/>
    </xf>
    <xf numFmtId="0" fontId="70" fillId="2" borderId="8" xfId="9" applyFont="1" applyFill="1" applyBorder="1" applyAlignment="1">
      <alignment horizontal="left" vertical="top"/>
    </xf>
    <xf numFmtId="0" fontId="70" fillId="2" borderId="0" xfId="9" applyFont="1" applyFill="1" applyBorder="1" applyAlignment="1">
      <alignment horizontal="left" vertical="top"/>
    </xf>
    <xf numFmtId="0" fontId="34" fillId="2" borderId="0" xfId="8" applyFont="1" applyFill="1" applyBorder="1" applyAlignment="1">
      <alignment horizontal="left" vertical="top"/>
    </xf>
    <xf numFmtId="0" fontId="74" fillId="2" borderId="6" xfId="9" applyFont="1" applyFill="1" applyBorder="1" applyAlignment="1">
      <alignment horizontal="left" vertical="center" wrapText="1"/>
    </xf>
    <xf numFmtId="0" fontId="74" fillId="2" borderId="5" xfId="9" applyFont="1" applyFill="1" applyBorder="1" applyAlignment="1">
      <alignment horizontal="left" vertical="center" wrapText="1"/>
    </xf>
    <xf numFmtId="0" fontId="74" fillId="2" borderId="4" xfId="9" applyFont="1" applyFill="1" applyBorder="1" applyAlignment="1">
      <alignment horizontal="left" vertical="center" wrapText="1"/>
    </xf>
    <xf numFmtId="0" fontId="17" fillId="2" borderId="0" xfId="8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36" fillId="2" borderId="47" xfId="9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6" fillId="2" borderId="47" xfId="7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7" fillId="2" borderId="47" xfId="8" applyFont="1" applyFill="1" applyBorder="1" applyAlignment="1">
      <alignment horizontal="left" vertical="center" wrapText="1"/>
    </xf>
    <xf numFmtId="0" fontId="85" fillId="0" borderId="44" xfId="0" applyFont="1" applyBorder="1" applyAlignment="1">
      <alignment horizontal="left" vertical="center" wrapText="1"/>
    </xf>
    <xf numFmtId="0" fontId="23" fillId="2" borderId="47" xfId="8" applyFont="1" applyFill="1" applyBorder="1" applyAlignment="1">
      <alignment horizontal="left" vertical="center" wrapText="1" shrinkToFit="1"/>
    </xf>
    <xf numFmtId="0" fontId="0" fillId="0" borderId="44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22" fillId="2" borderId="38" xfId="7" applyFont="1" applyFill="1" applyBorder="1" applyAlignment="1">
      <alignment horizontal="center"/>
    </xf>
    <xf numFmtId="0" fontId="22" fillId="2" borderId="67" xfId="7" applyFont="1" applyFill="1" applyBorder="1" applyAlignment="1">
      <alignment horizontal="center"/>
    </xf>
    <xf numFmtId="0" fontId="22" fillId="2" borderId="34" xfId="7" applyFont="1" applyFill="1" applyBorder="1" applyAlignment="1">
      <alignment horizontal="center"/>
    </xf>
    <xf numFmtId="0" fontId="22" fillId="2" borderId="7" xfId="7" applyFont="1" applyFill="1" applyBorder="1" applyAlignment="1">
      <alignment horizontal="center"/>
    </xf>
    <xf numFmtId="0" fontId="22" fillId="2" borderId="35" xfId="7" applyFont="1" applyFill="1" applyBorder="1" applyAlignment="1">
      <alignment horizontal="center"/>
    </xf>
    <xf numFmtId="0" fontId="22" fillId="2" borderId="24" xfId="7" applyFont="1" applyFill="1" applyBorder="1" applyAlignment="1">
      <alignment horizontal="center"/>
    </xf>
    <xf numFmtId="0" fontId="46" fillId="0" borderId="72" xfId="8" applyFont="1" applyBorder="1" applyAlignment="1">
      <alignment horizontal="left" vertical="center" wrapText="1"/>
    </xf>
    <xf numFmtId="0" fontId="46" fillId="0" borderId="23" xfId="8" applyFont="1" applyBorder="1" applyAlignment="1">
      <alignment horizontal="left" vertical="center" wrapText="1"/>
    </xf>
    <xf numFmtId="0" fontId="46" fillId="0" borderId="78" xfId="8" applyFont="1" applyBorder="1" applyAlignment="1">
      <alignment horizontal="left" vertical="center" wrapText="1"/>
    </xf>
    <xf numFmtId="0" fontId="10" fillId="2" borderId="52" xfId="9" applyFont="1" applyFill="1" applyBorder="1" applyAlignment="1">
      <alignment horizontal="center" vertical="center" textRotation="255"/>
    </xf>
    <xf numFmtId="0" fontId="10" fillId="2" borderId="34" xfId="9" applyFont="1" applyFill="1" applyBorder="1" applyAlignment="1">
      <alignment horizontal="center" vertical="center" textRotation="255"/>
    </xf>
    <xf numFmtId="0" fontId="10" fillId="2" borderId="43" xfId="9" applyFont="1" applyFill="1" applyBorder="1" applyAlignment="1">
      <alignment horizontal="center" vertical="center" textRotation="255"/>
    </xf>
    <xf numFmtId="0" fontId="10" fillId="2" borderId="54" xfId="9" applyFont="1" applyFill="1" applyBorder="1" applyAlignment="1">
      <alignment horizontal="center" vertical="center" textRotation="255"/>
    </xf>
    <xf numFmtId="0" fontId="10" fillId="2" borderId="56" xfId="9" applyFont="1" applyFill="1" applyBorder="1" applyAlignment="1">
      <alignment horizontal="center" vertical="center" textRotation="255"/>
    </xf>
    <xf numFmtId="0" fontId="10" fillId="2" borderId="61" xfId="9" applyFont="1" applyFill="1" applyBorder="1" applyAlignment="1">
      <alignment horizontal="center" vertical="center" textRotation="255"/>
    </xf>
    <xf numFmtId="176" fontId="22" fillId="2" borderId="65" xfId="9" applyNumberFormat="1" applyFont="1" applyFill="1" applyBorder="1" applyAlignment="1">
      <alignment horizontal="center" vertical="center" textRotation="255"/>
    </xf>
    <xf numFmtId="176" fontId="22" fillId="2" borderId="51" xfId="9" applyNumberFormat="1" applyFont="1" applyFill="1" applyBorder="1" applyAlignment="1">
      <alignment horizontal="center" vertical="center" textRotation="255"/>
    </xf>
    <xf numFmtId="0" fontId="10" fillId="2" borderId="51" xfId="8" applyFont="1" applyFill="1" applyBorder="1" applyAlignment="1">
      <alignment horizontal="center" vertical="center" textRotation="255"/>
    </xf>
    <xf numFmtId="0" fontId="10" fillId="2" borderId="74" xfId="8" applyFont="1" applyFill="1" applyBorder="1" applyAlignment="1">
      <alignment horizontal="center" vertical="center" textRotation="255"/>
    </xf>
    <xf numFmtId="0" fontId="22" fillId="2" borderId="42" xfId="9" applyFont="1" applyFill="1" applyBorder="1" applyAlignment="1">
      <alignment horizontal="center" vertical="center" textRotation="255"/>
    </xf>
    <xf numFmtId="0" fontId="22" fillId="2" borderId="44" xfId="9" applyFont="1" applyFill="1" applyBorder="1" applyAlignment="1">
      <alignment horizontal="center" vertical="center" textRotation="255"/>
    </xf>
    <xf numFmtId="0" fontId="10" fillId="2" borderId="44" xfId="8" applyFont="1" applyFill="1" applyBorder="1" applyAlignment="1">
      <alignment horizontal="center" vertical="center" textRotation="255"/>
    </xf>
    <xf numFmtId="0" fontId="10" fillId="2" borderId="60" xfId="8" applyFont="1" applyFill="1" applyBorder="1" applyAlignment="1">
      <alignment horizontal="center" vertical="center" textRotation="255"/>
    </xf>
    <xf numFmtId="0" fontId="22" fillId="2" borderId="42" xfId="9" applyFont="1" applyFill="1" applyBorder="1" applyAlignment="1">
      <alignment horizontal="center" vertical="center"/>
    </xf>
    <xf numFmtId="0" fontId="22" fillId="2" borderId="44" xfId="9" applyFont="1" applyFill="1" applyBorder="1" applyAlignment="1">
      <alignment horizontal="center" vertical="center"/>
    </xf>
    <xf numFmtId="0" fontId="10" fillId="2" borderId="44" xfId="8" applyFont="1" applyFill="1" applyBorder="1" applyAlignment="1">
      <alignment horizontal="center" vertical="center"/>
    </xf>
    <xf numFmtId="0" fontId="10" fillId="2" borderId="60" xfId="8" applyFont="1" applyFill="1" applyBorder="1" applyAlignment="1">
      <alignment horizontal="center" vertical="center"/>
    </xf>
    <xf numFmtId="0" fontId="30" fillId="2" borderId="42" xfId="9" applyFont="1" applyFill="1" applyBorder="1" applyAlignment="1">
      <alignment horizontal="center" vertical="center" textRotation="255"/>
    </xf>
    <xf numFmtId="0" fontId="30" fillId="2" borderId="44" xfId="9" applyFont="1" applyFill="1" applyBorder="1" applyAlignment="1">
      <alignment horizontal="center" vertical="center" textRotation="255"/>
    </xf>
    <xf numFmtId="0" fontId="32" fillId="2" borderId="44" xfId="8" applyFont="1" applyFill="1" applyBorder="1" applyAlignment="1">
      <alignment horizontal="center" vertical="center" textRotation="255"/>
    </xf>
    <xf numFmtId="0" fontId="32" fillId="2" borderId="60" xfId="8" applyFont="1" applyFill="1" applyBorder="1" applyAlignment="1">
      <alignment horizontal="center" vertical="center" textRotation="255"/>
    </xf>
    <xf numFmtId="0" fontId="28" fillId="2" borderId="42" xfId="9" applyFont="1" applyFill="1" applyBorder="1" applyAlignment="1">
      <alignment horizontal="center" vertical="center" wrapText="1"/>
    </xf>
    <xf numFmtId="0" fontId="28" fillId="2" borderId="44" xfId="9" applyFont="1" applyFill="1" applyBorder="1" applyAlignment="1">
      <alignment horizontal="center" vertical="center" wrapText="1"/>
    </xf>
    <xf numFmtId="0" fontId="28" fillId="2" borderId="2" xfId="9" applyFont="1" applyFill="1" applyBorder="1" applyAlignment="1">
      <alignment horizontal="center" vertical="center" wrapText="1"/>
    </xf>
    <xf numFmtId="0" fontId="28" fillId="2" borderId="1" xfId="9" applyFont="1" applyFill="1" applyBorder="1" applyAlignment="1">
      <alignment horizontal="center" vertical="center" wrapText="1"/>
    </xf>
    <xf numFmtId="0" fontId="24" fillId="2" borderId="47" xfId="9" applyFont="1" applyFill="1" applyBorder="1" applyAlignment="1">
      <alignment horizontal="left" vertical="center" wrapText="1" shrinkToFit="1"/>
    </xf>
    <xf numFmtId="0" fontId="17" fillId="2" borderId="60" xfId="8" applyFont="1" applyFill="1" applyBorder="1" applyAlignment="1">
      <alignment horizontal="left" vertical="center" wrapText="1"/>
    </xf>
    <xf numFmtId="0" fontId="36" fillId="2" borderId="44" xfId="9" applyFont="1" applyFill="1" applyBorder="1" applyAlignment="1">
      <alignment horizontal="center" vertical="center" wrapText="1"/>
    </xf>
    <xf numFmtId="0" fontId="28" fillId="2" borderId="60" xfId="9" applyFont="1" applyFill="1" applyBorder="1" applyAlignment="1">
      <alignment horizontal="center" vertical="center" wrapText="1"/>
    </xf>
    <xf numFmtId="0" fontId="22" fillId="2" borderId="47" xfId="9" applyFont="1" applyFill="1" applyBorder="1" applyAlignment="1">
      <alignment horizontal="left" vertical="center" wrapText="1"/>
    </xf>
    <xf numFmtId="0" fontId="22" fillId="2" borderId="44" xfId="9" applyFont="1" applyFill="1" applyBorder="1" applyAlignment="1">
      <alignment horizontal="left" vertical="center" wrapText="1"/>
    </xf>
    <xf numFmtId="0" fontId="22" fillId="2" borderId="60" xfId="8" applyFont="1" applyFill="1" applyBorder="1" applyAlignment="1">
      <alignment horizontal="left" vertical="center" wrapText="1"/>
    </xf>
    <xf numFmtId="0" fontId="10" fillId="2" borderId="38" xfId="9" applyFont="1" applyFill="1" applyBorder="1" applyAlignment="1">
      <alignment vertical="center" textRotation="255"/>
    </xf>
    <xf numFmtId="0" fontId="10" fillId="2" borderId="67" xfId="8" applyFont="1" applyFill="1" applyBorder="1" applyAlignment="1">
      <alignment vertical="center" textRotation="255"/>
    </xf>
    <xf numFmtId="0" fontId="10" fillId="2" borderId="34" xfId="8" applyFont="1" applyFill="1" applyBorder="1" applyAlignment="1">
      <alignment vertical="center" textRotation="255"/>
    </xf>
    <xf numFmtId="0" fontId="10" fillId="2" borderId="7" xfId="8" applyFont="1" applyFill="1" applyBorder="1" applyAlignment="1">
      <alignment vertical="center" textRotation="255"/>
    </xf>
    <xf numFmtId="0" fontId="10" fillId="2" borderId="75" xfId="0" applyFont="1" applyFill="1" applyBorder="1" applyAlignment="1">
      <alignment vertical="center" textRotation="255"/>
    </xf>
    <xf numFmtId="0" fontId="10" fillId="2" borderId="4" xfId="0" applyFont="1" applyFill="1" applyBorder="1" applyAlignment="1">
      <alignment vertical="center" textRotation="255"/>
    </xf>
    <xf numFmtId="0" fontId="10" fillId="2" borderId="42" xfId="9" applyFont="1" applyFill="1" applyBorder="1" applyAlignment="1">
      <alignment horizontal="center" vertical="center" textRotation="255"/>
    </xf>
    <xf numFmtId="0" fontId="10" fillId="2" borderId="16" xfId="8" applyFont="1" applyFill="1" applyBorder="1" applyAlignment="1">
      <alignment horizontal="center" vertical="center" textRotation="255"/>
    </xf>
    <xf numFmtId="0" fontId="10" fillId="2" borderId="59" xfId="9" applyFont="1" applyFill="1" applyBorder="1" applyAlignment="1">
      <alignment horizontal="center" vertical="center" textRotation="255"/>
    </xf>
    <xf numFmtId="0" fontId="10" fillId="2" borderId="61" xfId="8" applyFont="1" applyFill="1" applyBorder="1" applyAlignment="1">
      <alignment horizontal="center" vertical="center" textRotation="255"/>
    </xf>
    <xf numFmtId="0" fontId="22" fillId="2" borderId="42" xfId="8" applyFont="1" applyFill="1" applyBorder="1" applyAlignment="1">
      <alignment horizontal="left" vertical="center" wrapText="1"/>
    </xf>
    <xf numFmtId="0" fontId="22" fillId="2" borderId="44" xfId="8" applyFont="1" applyFill="1" applyBorder="1" applyAlignment="1">
      <alignment horizontal="left" vertical="center" wrapText="1"/>
    </xf>
    <xf numFmtId="0" fontId="28" fillId="2" borderId="42" xfId="9" applyFont="1" applyFill="1" applyBorder="1" applyAlignment="1">
      <alignment horizontal="center" vertical="center" shrinkToFit="1"/>
    </xf>
    <xf numFmtId="0" fontId="10" fillId="2" borderId="44" xfId="8" applyFont="1" applyFill="1" applyBorder="1" applyAlignment="1">
      <alignment horizontal="center" vertical="center" shrinkToFit="1"/>
    </xf>
    <xf numFmtId="0" fontId="10" fillId="2" borderId="60" xfId="8" applyFont="1" applyFill="1" applyBorder="1" applyAlignment="1">
      <alignment horizontal="center" vertical="center" shrinkToFit="1"/>
    </xf>
    <xf numFmtId="179" fontId="28" fillId="2" borderId="42" xfId="9" applyNumberFormat="1" applyFont="1" applyFill="1" applyBorder="1" applyAlignment="1" applyProtection="1">
      <alignment horizontal="center" vertical="center" shrinkToFit="1"/>
      <protection hidden="1"/>
    </xf>
    <xf numFmtId="180" fontId="28" fillId="2" borderId="42" xfId="9" applyNumberFormat="1" applyFont="1" applyFill="1" applyBorder="1" applyAlignment="1">
      <alignment horizontal="center" vertical="center" shrinkToFit="1"/>
    </xf>
    <xf numFmtId="0" fontId="10" fillId="2" borderId="38" xfId="9" applyFont="1" applyFill="1" applyBorder="1" applyAlignment="1">
      <alignment horizontal="center" vertical="center" textRotation="255"/>
    </xf>
    <xf numFmtId="0" fontId="10" fillId="2" borderId="43" xfId="8" applyFont="1" applyFill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10" fillId="2" borderId="53" xfId="9" applyFont="1" applyFill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28" fillId="2" borderId="47" xfId="9" applyFont="1" applyFill="1" applyBorder="1" applyAlignment="1">
      <alignment horizontal="center" vertical="center" wrapText="1"/>
    </xf>
    <xf numFmtId="0" fontId="28" fillId="2" borderId="44" xfId="9" applyFont="1" applyFill="1" applyBorder="1" applyAlignment="1">
      <alignment horizontal="center" vertical="center" shrinkToFit="1"/>
    </xf>
    <xf numFmtId="0" fontId="28" fillId="2" borderId="58" xfId="9" applyFont="1" applyFill="1" applyBorder="1" applyAlignment="1">
      <alignment horizontal="center" vertical="center" shrinkToFit="1"/>
    </xf>
    <xf numFmtId="179" fontId="28" fillId="2" borderId="44" xfId="9" applyNumberFormat="1" applyFont="1" applyFill="1" applyBorder="1" applyAlignment="1" applyProtection="1">
      <alignment horizontal="center" vertical="center" shrinkToFit="1"/>
      <protection hidden="1"/>
    </xf>
    <xf numFmtId="179" fontId="28" fillId="2" borderId="58" xfId="9" applyNumberFormat="1" applyFont="1" applyFill="1" applyBorder="1" applyAlignment="1" applyProtection="1">
      <alignment horizontal="center" vertical="center" shrinkToFit="1"/>
      <protection hidden="1"/>
    </xf>
    <xf numFmtId="0" fontId="10" fillId="2" borderId="34" xfId="8" applyFont="1" applyFill="1" applyBorder="1" applyAlignment="1">
      <alignment horizontal="center" vertical="center" textRotation="255"/>
    </xf>
    <xf numFmtId="0" fontId="81" fillId="5" borderId="47" xfId="9" applyFont="1" applyFill="1" applyBorder="1" applyAlignment="1">
      <alignment horizontal="left" vertical="center" wrapText="1"/>
    </xf>
    <xf numFmtId="0" fontId="74" fillId="5" borderId="44" xfId="9" applyFont="1" applyFill="1" applyBorder="1" applyAlignment="1">
      <alignment horizontal="left" vertical="center" wrapText="1"/>
    </xf>
    <xf numFmtId="0" fontId="49" fillId="5" borderId="60" xfId="8" applyFont="1" applyFill="1" applyBorder="1" applyAlignment="1">
      <alignment horizontal="left" vertical="center" wrapText="1"/>
    </xf>
    <xf numFmtId="0" fontId="61" fillId="2" borderId="72" xfId="9" applyFont="1" applyFill="1" applyBorder="1" applyAlignment="1">
      <alignment horizontal="left" vertical="center" wrapText="1"/>
    </xf>
    <xf numFmtId="0" fontId="60" fillId="2" borderId="23" xfId="8" applyFont="1" applyFill="1" applyBorder="1" applyAlignment="1">
      <alignment horizontal="left" vertical="center" wrapText="1"/>
    </xf>
    <xf numFmtId="176" fontId="22" fillId="2" borderId="57" xfId="9" applyNumberFormat="1" applyFont="1" applyFill="1" applyBorder="1" applyAlignment="1">
      <alignment horizontal="center" vertical="center" textRotation="255"/>
    </xf>
    <xf numFmtId="0" fontId="22" fillId="2" borderId="58" xfId="9" applyFont="1" applyFill="1" applyBorder="1" applyAlignment="1">
      <alignment horizontal="center" vertical="center" textRotation="255"/>
    </xf>
    <xf numFmtId="0" fontId="22" fillId="2" borderId="58" xfId="9" applyFont="1" applyFill="1" applyBorder="1" applyAlignment="1">
      <alignment horizontal="center" vertical="center"/>
    </xf>
    <xf numFmtId="0" fontId="30" fillId="2" borderId="58" xfId="9" applyFont="1" applyFill="1" applyBorder="1" applyAlignment="1">
      <alignment horizontal="center" vertical="center" textRotation="255"/>
    </xf>
    <xf numFmtId="0" fontId="23" fillId="2" borderId="47" xfId="9" applyFont="1" applyFill="1" applyBorder="1" applyAlignment="1">
      <alignment horizontal="left" vertical="center" wrapText="1" shrinkToFit="1"/>
    </xf>
    <xf numFmtId="0" fontId="22" fillId="2" borderId="44" xfId="9" applyFont="1" applyFill="1" applyBorder="1" applyAlignment="1">
      <alignment horizontal="left" vertical="center" wrapText="1" shrinkToFit="1"/>
    </xf>
    <xf numFmtId="0" fontId="10" fillId="2" borderId="56" xfId="8" applyFont="1" applyFill="1" applyBorder="1" applyAlignment="1">
      <alignment horizontal="center" vertical="center" textRotation="255"/>
    </xf>
    <xf numFmtId="0" fontId="15" fillId="0" borderId="0" xfId="7" applyFont="1" applyAlignment="1">
      <alignment horizontal="center"/>
    </xf>
    <xf numFmtId="0" fontId="22" fillId="0" borderId="5" xfId="7" applyFont="1" applyBorder="1" applyAlignment="1">
      <alignment horizontal="left"/>
    </xf>
    <xf numFmtId="0" fontId="22" fillId="0" borderId="45" xfId="9" applyFont="1" applyBorder="1" applyAlignment="1">
      <alignment horizontal="center" vertical="center" textRotation="255"/>
    </xf>
    <xf numFmtId="0" fontId="22" fillId="0" borderId="51" xfId="9" applyFont="1" applyBorder="1" applyAlignment="1">
      <alignment horizontal="center" vertical="center" textRotation="255"/>
    </xf>
    <xf numFmtId="0" fontId="22" fillId="0" borderId="46" xfId="9" applyFont="1" applyBorder="1" applyAlignment="1">
      <alignment horizontal="center" vertical="center" textRotation="255"/>
    </xf>
    <xf numFmtId="0" fontId="22" fillId="0" borderId="19" xfId="9" applyFont="1" applyBorder="1" applyAlignment="1">
      <alignment horizontal="center" vertical="center" textRotation="255"/>
    </xf>
    <xf numFmtId="0" fontId="22" fillId="0" borderId="47" xfId="9" applyFont="1" applyBorder="1" applyAlignment="1">
      <alignment horizontal="center" vertical="center" textRotation="255"/>
    </xf>
    <xf numFmtId="0" fontId="22" fillId="0" borderId="44" xfId="8" applyFont="1" applyBorder="1" applyAlignment="1">
      <alignment horizontal="center" vertical="center" textRotation="255"/>
    </xf>
    <xf numFmtId="0" fontId="22" fillId="0" borderId="44" xfId="9" applyFont="1" applyBorder="1" applyAlignment="1">
      <alignment horizontal="center" vertical="center" textRotation="255"/>
    </xf>
    <xf numFmtId="0" fontId="22" fillId="0" borderId="26" xfId="9" applyFont="1" applyBorder="1" applyAlignment="1">
      <alignment horizontal="center" vertical="center"/>
    </xf>
    <xf numFmtId="0" fontId="22" fillId="0" borderId="11" xfId="8" applyFont="1" applyBorder="1" applyAlignment="1">
      <alignment horizontal="center" vertical="center"/>
    </xf>
    <xf numFmtId="0" fontId="17" fillId="0" borderId="48" xfId="9" applyFont="1" applyBorder="1" applyAlignment="1">
      <alignment horizontal="center" vertical="center"/>
    </xf>
    <xf numFmtId="0" fontId="17" fillId="0" borderId="10" xfId="9" applyFont="1" applyBorder="1" applyAlignment="1">
      <alignment horizontal="center" vertical="center"/>
    </xf>
    <xf numFmtId="0" fontId="17" fillId="0" borderId="46" xfId="9" applyFont="1" applyBorder="1" applyAlignment="1">
      <alignment horizontal="center" vertical="center"/>
    </xf>
    <xf numFmtId="0" fontId="17" fillId="0" borderId="34" xfId="9" applyFont="1" applyBorder="1" applyAlignment="1">
      <alignment horizontal="center" vertical="center"/>
    </xf>
    <xf numFmtId="0" fontId="17" fillId="0" borderId="0" xfId="9" applyFont="1" applyAlignment="1">
      <alignment horizontal="center" vertical="center"/>
    </xf>
    <xf numFmtId="0" fontId="17" fillId="0" borderId="19" xfId="9" applyFont="1" applyBorder="1" applyAlignment="1">
      <alignment horizontal="center" vertical="center"/>
    </xf>
    <xf numFmtId="0" fontId="17" fillId="0" borderId="43" xfId="9" applyFont="1" applyBorder="1" applyAlignment="1">
      <alignment horizontal="center" vertical="center"/>
    </xf>
    <xf numFmtId="0" fontId="17" fillId="0" borderId="27" xfId="9" applyFont="1" applyBorder="1" applyAlignment="1">
      <alignment horizontal="center" vertical="center"/>
    </xf>
    <xf numFmtId="0" fontId="17" fillId="0" borderId="15" xfId="9" applyFont="1" applyBorder="1" applyAlignment="1">
      <alignment horizontal="center" vertical="center"/>
    </xf>
    <xf numFmtId="0" fontId="22" fillId="0" borderId="49" xfId="9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22" fillId="0" borderId="34" xfId="7" applyFont="1" applyBorder="1" applyAlignment="1">
      <alignment horizontal="center" vertical="center" textRotation="255" wrapText="1"/>
    </xf>
    <xf numFmtId="0" fontId="22" fillId="0" borderId="7" xfId="9" applyFont="1" applyBorder="1">
      <alignment vertical="center"/>
    </xf>
    <xf numFmtId="0" fontId="22" fillId="0" borderId="34" xfId="7" applyFont="1" applyBorder="1"/>
    <xf numFmtId="0" fontId="28" fillId="0" borderId="17" xfId="9" applyFont="1" applyBorder="1" applyAlignment="1">
      <alignment horizontal="center" vertical="center"/>
    </xf>
    <xf numFmtId="0" fontId="28" fillId="0" borderId="44" xfId="9" applyFont="1" applyBorder="1" applyAlignment="1">
      <alignment horizontal="center" vertical="center"/>
    </xf>
    <xf numFmtId="0" fontId="22" fillId="0" borderId="52" xfId="9" applyFont="1" applyBorder="1" applyAlignment="1">
      <alignment horizontal="center" vertical="center" wrapText="1"/>
    </xf>
    <xf numFmtId="0" fontId="22" fillId="0" borderId="28" xfId="10" applyFont="1" applyBorder="1" applyAlignment="1">
      <alignment horizontal="center" vertical="center" wrapText="1"/>
    </xf>
    <xf numFmtId="0" fontId="10" fillId="0" borderId="29" xfId="8" applyFont="1" applyBorder="1" applyAlignment="1">
      <alignment horizontal="center" vertical="center" wrapText="1"/>
    </xf>
    <xf numFmtId="0" fontId="22" fillId="0" borderId="34" xfId="10" applyFont="1" applyBorder="1" applyAlignment="1">
      <alignment horizontal="center" vertical="center" wrapText="1"/>
    </xf>
    <xf numFmtId="0" fontId="22" fillId="0" borderId="0" xfId="10" applyFont="1" applyAlignment="1">
      <alignment horizontal="center" vertical="center" wrapText="1"/>
    </xf>
    <xf numFmtId="0" fontId="10" fillId="0" borderId="19" xfId="8" applyFont="1" applyBorder="1" applyAlignment="1">
      <alignment horizontal="center" vertical="center" wrapText="1"/>
    </xf>
    <xf numFmtId="0" fontId="22" fillId="0" borderId="43" xfId="10" applyFont="1" applyBorder="1" applyAlignment="1">
      <alignment horizontal="center" vertical="center" wrapText="1"/>
    </xf>
    <xf numFmtId="0" fontId="22" fillId="0" borderId="27" xfId="10" applyFont="1" applyBorder="1" applyAlignment="1">
      <alignment horizontal="center" vertical="center" wrapText="1"/>
    </xf>
    <xf numFmtId="0" fontId="10" fillId="0" borderId="15" xfId="8" applyFont="1" applyBorder="1" applyAlignment="1">
      <alignment horizontal="center" vertical="center" wrapText="1"/>
    </xf>
    <xf numFmtId="0" fontId="22" fillId="0" borderId="17" xfId="9" applyFont="1" applyBorder="1" applyAlignment="1">
      <alignment horizontal="center" vertical="center" textRotation="255"/>
    </xf>
    <xf numFmtId="0" fontId="22" fillId="0" borderId="53" xfId="9" applyFont="1" applyBorder="1" applyAlignment="1">
      <alignment horizontal="center" vertical="center" textRotation="255"/>
    </xf>
    <xf numFmtId="0" fontId="22" fillId="0" borderId="55" xfId="9" applyFont="1" applyBorder="1" applyAlignment="1">
      <alignment horizontal="center" vertical="center" textRotation="255"/>
    </xf>
    <xf numFmtId="0" fontId="22" fillId="0" borderId="54" xfId="9" applyFont="1" applyBorder="1" applyAlignment="1">
      <alignment horizontal="center" vertical="center" textRotation="255" shrinkToFit="1"/>
    </xf>
    <xf numFmtId="0" fontId="22" fillId="0" borderId="56" xfId="9" applyFont="1" applyBorder="1" applyAlignment="1">
      <alignment horizontal="center" vertical="center" textRotation="255" shrinkToFit="1"/>
    </xf>
    <xf numFmtId="0" fontId="22" fillId="0" borderId="17" xfId="9" applyFont="1" applyBorder="1" applyAlignment="1">
      <alignment horizontal="center" vertical="center" textRotation="255" shrinkToFit="1"/>
    </xf>
    <xf numFmtId="0" fontId="22" fillId="0" borderId="44" xfId="9" applyFont="1" applyBorder="1" applyAlignment="1">
      <alignment horizontal="center" vertical="center" textRotation="255" shrinkToFit="1"/>
    </xf>
    <xf numFmtId="0" fontId="10" fillId="0" borderId="53" xfId="9" applyFont="1" applyBorder="1" applyAlignment="1">
      <alignment horizontal="center" vertical="center" textRotation="255"/>
    </xf>
    <xf numFmtId="0" fontId="10" fillId="0" borderId="55" xfId="9" applyFont="1" applyBorder="1" applyAlignment="1">
      <alignment horizontal="center" vertical="center" textRotation="255"/>
    </xf>
    <xf numFmtId="0" fontId="10" fillId="0" borderId="87" xfId="9" applyFont="1" applyBorder="1" applyAlignment="1">
      <alignment horizontal="center" vertical="center" textRotation="255"/>
    </xf>
    <xf numFmtId="0" fontId="10" fillId="0" borderId="54" xfId="9" applyFont="1" applyBorder="1" applyAlignment="1">
      <alignment horizontal="center" vertical="center" textRotation="255"/>
    </xf>
    <xf numFmtId="0" fontId="10" fillId="0" borderId="56" xfId="9" applyFont="1" applyBorder="1" applyAlignment="1">
      <alignment horizontal="center" vertical="center" textRotation="255"/>
    </xf>
    <xf numFmtId="0" fontId="10" fillId="0" borderId="61" xfId="9" applyFont="1" applyBorder="1" applyAlignment="1">
      <alignment horizontal="center" vertical="center" textRotation="255"/>
    </xf>
    <xf numFmtId="0" fontId="10" fillId="0" borderId="17" xfId="9" applyFont="1" applyBorder="1" applyAlignment="1">
      <alignment horizontal="center" vertical="center" textRotation="255"/>
    </xf>
    <xf numFmtId="0" fontId="10" fillId="0" borderId="44" xfId="9" applyFont="1" applyBorder="1" applyAlignment="1">
      <alignment horizontal="center" vertical="center" textRotation="255"/>
    </xf>
    <xf numFmtId="0" fontId="10" fillId="0" borderId="16" xfId="9" applyFont="1" applyBorder="1" applyAlignment="1">
      <alignment horizontal="center" vertical="center" textRotation="255"/>
    </xf>
    <xf numFmtId="176" fontId="22" fillId="2" borderId="45" xfId="9" applyNumberFormat="1" applyFont="1" applyFill="1" applyBorder="1" applyAlignment="1">
      <alignment horizontal="center" vertical="center" textRotation="255"/>
    </xf>
    <xf numFmtId="0" fontId="82" fillId="2" borderId="47" xfId="9" applyFont="1" applyFill="1" applyBorder="1" applyAlignment="1">
      <alignment horizontal="center" vertical="center" textRotation="255" wrapText="1"/>
    </xf>
    <xf numFmtId="0" fontId="82" fillId="2" borderId="44" xfId="9" applyFont="1" applyFill="1" applyBorder="1" applyAlignment="1">
      <alignment horizontal="center" vertical="center" textRotation="255" wrapText="1"/>
    </xf>
    <xf numFmtId="0" fontId="82" fillId="2" borderId="58" xfId="9" applyFont="1" applyFill="1" applyBorder="1" applyAlignment="1">
      <alignment horizontal="center" vertical="center" textRotation="255" wrapText="1"/>
    </xf>
    <xf numFmtId="0" fontId="74" fillId="2" borderId="47" xfId="9" applyFont="1" applyFill="1" applyBorder="1" applyAlignment="1">
      <alignment horizontal="center" vertical="center"/>
    </xf>
    <xf numFmtId="0" fontId="74" fillId="2" borderId="44" xfId="9" applyFont="1" applyFill="1" applyBorder="1" applyAlignment="1">
      <alignment horizontal="center" vertical="center"/>
    </xf>
    <xf numFmtId="0" fontId="74" fillId="2" borderId="58" xfId="9" applyFont="1" applyFill="1" applyBorder="1" applyAlignment="1">
      <alignment horizontal="center" vertical="center"/>
    </xf>
    <xf numFmtId="0" fontId="30" fillId="2" borderId="47" xfId="9" applyFont="1" applyFill="1" applyBorder="1" applyAlignment="1">
      <alignment horizontal="center" vertical="center" textRotation="255"/>
    </xf>
    <xf numFmtId="0" fontId="22" fillId="2" borderId="47" xfId="8" applyFont="1" applyFill="1" applyBorder="1" applyAlignment="1">
      <alignment horizontal="left" vertical="center" wrapText="1"/>
    </xf>
    <xf numFmtId="0" fontId="28" fillId="2" borderId="47" xfId="9" applyFont="1" applyFill="1" applyBorder="1" applyAlignment="1">
      <alignment horizontal="center" vertical="center" shrinkToFit="1"/>
    </xf>
    <xf numFmtId="179" fontId="28" fillId="2" borderId="47" xfId="9" applyNumberFormat="1" applyFont="1" applyFill="1" applyBorder="1" applyAlignment="1" applyProtection="1">
      <alignment horizontal="center" vertical="center" shrinkToFit="1"/>
      <protection hidden="1"/>
    </xf>
    <xf numFmtId="0" fontId="17" fillId="2" borderId="47" xfId="9" applyFont="1" applyFill="1" applyBorder="1" applyAlignment="1">
      <alignment horizontal="left" vertical="center" wrapText="1" shrinkToFit="1"/>
    </xf>
    <xf numFmtId="0" fontId="17" fillId="2" borderId="44" xfId="9" applyFont="1" applyFill="1" applyBorder="1" applyAlignment="1">
      <alignment horizontal="left" vertical="center" wrapText="1" shrinkToFit="1"/>
    </xf>
    <xf numFmtId="0" fontId="41" fillId="0" borderId="63" xfId="9" applyFont="1" applyFill="1" applyBorder="1" applyAlignment="1">
      <alignment horizontal="left" vertical="center" wrapText="1"/>
    </xf>
    <xf numFmtId="0" fontId="40" fillId="0" borderId="25" xfId="8" applyFont="1" applyFill="1" applyBorder="1" applyAlignment="1">
      <alignment horizontal="left" vertical="center" wrapText="1"/>
    </xf>
    <xf numFmtId="0" fontId="10" fillId="0" borderId="47" xfId="9" applyFont="1" applyBorder="1" applyAlignment="1">
      <alignment horizontal="center" vertical="center" textRotation="255"/>
    </xf>
    <xf numFmtId="0" fontId="10" fillId="0" borderId="44" xfId="8" applyFont="1" applyBorder="1" applyAlignment="1">
      <alignment horizontal="center" vertical="center" textRotation="255"/>
    </xf>
    <xf numFmtId="0" fontId="22" fillId="0" borderId="48" xfId="7" applyFont="1" applyBorder="1" applyAlignment="1">
      <alignment horizontal="center"/>
    </xf>
    <xf numFmtId="0" fontId="22" fillId="0" borderId="9" xfId="7" applyFont="1" applyBorder="1" applyAlignment="1">
      <alignment horizontal="center"/>
    </xf>
    <xf numFmtId="0" fontId="22" fillId="0" borderId="34" xfId="7" applyFont="1" applyBorder="1" applyAlignment="1">
      <alignment horizontal="center"/>
    </xf>
    <xf numFmtId="0" fontId="22" fillId="0" borderId="7" xfId="7" applyFont="1" applyBorder="1" applyAlignment="1">
      <alignment horizontal="center"/>
    </xf>
    <xf numFmtId="0" fontId="22" fillId="0" borderId="35" xfId="7" applyFont="1" applyBorder="1" applyAlignment="1">
      <alignment horizontal="center"/>
    </xf>
    <xf numFmtId="0" fontId="22" fillId="0" borderId="24" xfId="7" applyFont="1" applyBorder="1" applyAlignment="1">
      <alignment horizontal="center"/>
    </xf>
    <xf numFmtId="0" fontId="28" fillId="2" borderId="26" xfId="7" applyFont="1" applyFill="1" applyBorder="1" applyAlignment="1">
      <alignment horizontal="center" vertical="center" wrapText="1"/>
    </xf>
    <xf numFmtId="0" fontId="28" fillId="2" borderId="43" xfId="7" applyFont="1" applyFill="1" applyBorder="1" applyAlignment="1">
      <alignment horizontal="center" vertical="center" wrapText="1"/>
    </xf>
    <xf numFmtId="0" fontId="28" fillId="2" borderId="34" xfId="7" applyFont="1" applyFill="1" applyBorder="1" applyAlignment="1">
      <alignment horizontal="center" vertical="center" wrapText="1"/>
    </xf>
    <xf numFmtId="0" fontId="23" fillId="2" borderId="47" xfId="7" applyFont="1" applyFill="1" applyBorder="1" applyAlignment="1">
      <alignment horizontal="left" vertical="center" wrapText="1"/>
    </xf>
    <xf numFmtId="0" fontId="22" fillId="2" borderId="44" xfId="7" applyFont="1" applyFill="1" applyBorder="1" applyAlignment="1">
      <alignment horizontal="left" vertical="center" wrapText="1"/>
    </xf>
    <xf numFmtId="0" fontId="36" fillId="2" borderId="26" xfId="7" applyFont="1" applyFill="1" applyBorder="1" applyAlignment="1">
      <alignment horizontal="center" vertical="center" wrapText="1"/>
    </xf>
    <xf numFmtId="0" fontId="22" fillId="2" borderId="47" xfId="8" applyFont="1" applyFill="1" applyBorder="1" applyAlignment="1">
      <alignment horizontal="left" vertical="center" wrapText="1" shrinkToFit="1"/>
    </xf>
    <xf numFmtId="0" fontId="22" fillId="2" borderId="44" xfId="8" applyFont="1" applyFill="1" applyBorder="1" applyAlignment="1">
      <alignment horizontal="left" vertical="center" wrapText="1" shrinkToFit="1"/>
    </xf>
    <xf numFmtId="0" fontId="22" fillId="2" borderId="60" xfId="8" applyFont="1" applyFill="1" applyBorder="1" applyAlignment="1">
      <alignment horizontal="left" vertical="center" wrapText="1" shrinkToFit="1"/>
    </xf>
    <xf numFmtId="0" fontId="10" fillId="0" borderId="16" xfId="8" applyFont="1" applyBorder="1" applyAlignment="1">
      <alignment horizontal="center" vertical="center" textRotation="255"/>
    </xf>
    <xf numFmtId="0" fontId="10" fillId="0" borderId="55" xfId="8" applyFont="1" applyBorder="1" applyAlignment="1">
      <alignment horizontal="center" vertical="center" textRotation="255"/>
    </xf>
    <xf numFmtId="0" fontId="10" fillId="0" borderId="87" xfId="8" applyFont="1" applyBorder="1" applyAlignment="1">
      <alignment horizontal="center" vertical="center" textRotation="255"/>
    </xf>
    <xf numFmtId="0" fontId="10" fillId="0" borderId="56" xfId="8" applyFont="1" applyBorder="1" applyAlignment="1">
      <alignment horizontal="center" vertical="center" textRotation="255"/>
    </xf>
    <xf numFmtId="0" fontId="10" fillId="0" borderId="61" xfId="8" applyFont="1" applyBorder="1" applyAlignment="1">
      <alignment horizontal="center" vertical="center" textRotation="255"/>
    </xf>
    <xf numFmtId="180" fontId="28" fillId="0" borderId="47" xfId="9" applyNumberFormat="1" applyFont="1" applyBorder="1" applyAlignment="1">
      <alignment horizontal="center" vertical="center" shrinkToFit="1"/>
    </xf>
    <xf numFmtId="180" fontId="28" fillId="0" borderId="44" xfId="9" applyNumberFormat="1" applyFont="1" applyBorder="1" applyAlignment="1">
      <alignment horizontal="center" vertical="center" shrinkToFit="1"/>
    </xf>
    <xf numFmtId="180" fontId="28" fillId="0" borderId="58" xfId="9" applyNumberFormat="1" applyFont="1" applyBorder="1" applyAlignment="1">
      <alignment horizontal="center" vertical="center" shrinkToFit="1"/>
    </xf>
    <xf numFmtId="0" fontId="10" fillId="0" borderId="86" xfId="9" applyFont="1" applyBorder="1" applyAlignment="1">
      <alignment horizontal="center" vertical="center" textRotation="255"/>
    </xf>
    <xf numFmtId="0" fontId="10" fillId="0" borderId="62" xfId="9" applyFont="1" applyBorder="1" applyAlignment="1">
      <alignment horizontal="center" vertical="center" textRotation="255"/>
    </xf>
    <xf numFmtId="0" fontId="83" fillId="2" borderId="41" xfId="9" applyFont="1" applyFill="1" applyBorder="1" applyAlignment="1">
      <alignment horizontal="center" vertical="center" textRotation="255" wrapText="1"/>
    </xf>
    <xf numFmtId="0" fontId="82" fillId="2" borderId="19" xfId="9" applyFont="1" applyFill="1" applyBorder="1" applyAlignment="1">
      <alignment horizontal="center" vertical="center" textRotation="255"/>
    </xf>
    <xf numFmtId="0" fontId="82" fillId="2" borderId="37" xfId="9" applyFont="1" applyFill="1" applyBorder="1" applyAlignment="1">
      <alignment horizontal="center" vertical="center" textRotation="255"/>
    </xf>
    <xf numFmtId="0" fontId="82" fillId="2" borderId="42" xfId="9" applyFont="1" applyFill="1" applyBorder="1" applyAlignment="1">
      <alignment horizontal="center" vertical="center"/>
    </xf>
    <xf numFmtId="0" fontId="82" fillId="2" borderId="44" xfId="9" applyFont="1" applyFill="1" applyBorder="1" applyAlignment="1">
      <alignment horizontal="center" vertical="center"/>
    </xf>
    <xf numFmtId="0" fontId="82" fillId="2" borderId="44" xfId="8" applyFont="1" applyFill="1" applyBorder="1" applyAlignment="1">
      <alignment horizontal="center" vertical="center"/>
    </xf>
    <xf numFmtId="0" fontId="82" fillId="2" borderId="58" xfId="8" applyFont="1" applyFill="1" applyBorder="1" applyAlignment="1">
      <alignment horizontal="center" vertical="center"/>
    </xf>
    <xf numFmtId="0" fontId="56" fillId="2" borderId="42" xfId="9" applyFont="1" applyFill="1" applyBorder="1" applyAlignment="1">
      <alignment horizontal="center" vertical="center" textRotation="255"/>
    </xf>
    <xf numFmtId="0" fontId="56" fillId="2" borderId="44" xfId="9" applyFont="1" applyFill="1" applyBorder="1" applyAlignment="1">
      <alignment horizontal="center" vertical="center" textRotation="255"/>
    </xf>
    <xf numFmtId="0" fontId="56" fillId="2" borderId="58" xfId="9" applyFont="1" applyFill="1" applyBorder="1" applyAlignment="1">
      <alignment horizontal="center" vertical="center" textRotation="255"/>
    </xf>
    <xf numFmtId="0" fontId="36" fillId="2" borderId="42" xfId="9" applyFont="1" applyFill="1" applyBorder="1" applyAlignment="1">
      <alignment horizontal="center" vertical="center" wrapText="1"/>
    </xf>
    <xf numFmtId="0" fontId="82" fillId="2" borderId="69" xfId="9" applyFont="1" applyFill="1" applyBorder="1" applyAlignment="1">
      <alignment vertical="center" wrapText="1"/>
    </xf>
    <xf numFmtId="0" fontId="82" fillId="2" borderId="85" xfId="9" applyFont="1" applyFill="1" applyBorder="1" applyAlignment="1">
      <alignment vertical="center" wrapText="1"/>
    </xf>
    <xf numFmtId="0" fontId="82" fillId="2" borderId="84" xfId="9" applyFont="1" applyFill="1" applyBorder="1" applyAlignment="1">
      <alignment vertical="center" wrapText="1"/>
    </xf>
    <xf numFmtId="0" fontId="28" fillId="2" borderId="66" xfId="9" applyFont="1" applyFill="1" applyBorder="1" applyAlignment="1">
      <alignment horizontal="center" vertical="center" shrinkToFit="1"/>
    </xf>
    <xf numFmtId="0" fontId="60" fillId="2" borderId="63" xfId="9" applyFont="1" applyFill="1" applyBorder="1" applyAlignment="1">
      <alignment horizontal="left" vertical="center" wrapText="1"/>
    </xf>
    <xf numFmtId="0" fontId="60" fillId="2" borderId="25" xfId="0" applyFont="1" applyFill="1" applyBorder="1" applyAlignment="1">
      <alignment horizontal="left" vertical="center" wrapText="1"/>
    </xf>
    <xf numFmtId="0" fontId="10" fillId="0" borderId="42" xfId="9" applyFont="1" applyBorder="1" applyAlignment="1">
      <alignment horizontal="center" vertical="center" textRotation="255"/>
    </xf>
    <xf numFmtId="0" fontId="10" fillId="0" borderId="38" xfId="9" applyFont="1" applyBorder="1" applyAlignment="1">
      <alignment vertical="center" textRotation="255"/>
    </xf>
    <xf numFmtId="0" fontId="10" fillId="0" borderId="67" xfId="9" applyFont="1" applyBorder="1" applyAlignment="1">
      <alignment vertical="center" textRotation="255"/>
    </xf>
    <xf numFmtId="0" fontId="10" fillId="0" borderId="34" xfId="9" applyFont="1" applyBorder="1" applyAlignment="1">
      <alignment vertical="center" textRotation="255"/>
    </xf>
    <xf numFmtId="0" fontId="10" fillId="0" borderId="7" xfId="9" applyFont="1" applyBorder="1" applyAlignment="1">
      <alignment vertical="center" textRotation="255"/>
    </xf>
    <xf numFmtId="0" fontId="10" fillId="0" borderId="35" xfId="9" applyFont="1" applyBorder="1" applyAlignment="1">
      <alignment vertical="center" textRotation="255"/>
    </xf>
    <xf numFmtId="0" fontId="10" fillId="0" borderId="24" xfId="9" applyFont="1" applyBorder="1" applyAlignment="1">
      <alignment vertical="center" textRotation="255"/>
    </xf>
    <xf numFmtId="0" fontId="10" fillId="0" borderId="52" xfId="9" applyFont="1" applyBorder="1" applyAlignment="1">
      <alignment horizontal="center" vertical="center" textRotation="255"/>
    </xf>
    <xf numFmtId="0" fontId="10" fillId="0" borderId="34" xfId="9" applyFont="1" applyBorder="1" applyAlignment="1">
      <alignment horizontal="center" vertical="center" textRotation="255"/>
    </xf>
    <xf numFmtId="0" fontId="10" fillId="0" borderId="43" xfId="9" applyFont="1" applyBorder="1" applyAlignment="1">
      <alignment horizontal="center" vertical="center" textRotation="255"/>
    </xf>
    <xf numFmtId="0" fontId="23" fillId="2" borderId="44" xfId="9" applyFont="1" applyFill="1" applyBorder="1" applyAlignment="1">
      <alignment horizontal="left" vertical="center" wrapText="1"/>
    </xf>
    <xf numFmtId="0" fontId="10" fillId="0" borderId="43" xfId="8" applyFont="1" applyBorder="1" applyAlignment="1">
      <alignment horizontal="center" vertical="center" textRotation="255"/>
    </xf>
    <xf numFmtId="179" fontId="28" fillId="2" borderId="66" xfId="9" applyNumberFormat="1" applyFont="1" applyFill="1" applyBorder="1" applyAlignment="1" applyProtection="1">
      <alignment horizontal="center" vertical="center" shrinkToFit="1"/>
      <protection hidden="1"/>
    </xf>
    <xf numFmtId="180" fontId="28" fillId="0" borderId="64" xfId="9" applyNumberFormat="1" applyFont="1" applyBorder="1" applyAlignment="1">
      <alignment horizontal="center" vertical="center" shrinkToFit="1"/>
    </xf>
    <xf numFmtId="0" fontId="10" fillId="0" borderId="38" xfId="9" applyFont="1" applyBorder="1" applyAlignment="1">
      <alignment horizontal="center" vertical="center" textRotation="255"/>
    </xf>
    <xf numFmtId="0" fontId="10" fillId="0" borderId="59" xfId="9" applyFont="1" applyBorder="1" applyAlignment="1">
      <alignment horizontal="center" vertical="center" textRotation="255"/>
    </xf>
    <xf numFmtId="0" fontId="10" fillId="2" borderId="34" xfId="0" applyFont="1" applyFill="1" applyBorder="1" applyAlignment="1">
      <alignment vertical="center" textRotation="255"/>
    </xf>
    <xf numFmtId="0" fontId="10" fillId="2" borderId="7" xfId="0" applyFont="1" applyFill="1" applyBorder="1" applyAlignment="1">
      <alignment vertical="center" textRotation="255"/>
    </xf>
    <xf numFmtId="0" fontId="40" fillId="0" borderId="72" xfId="8" applyFont="1" applyFill="1" applyBorder="1" applyAlignment="1">
      <alignment horizontal="left" vertical="center" wrapText="1"/>
    </xf>
    <xf numFmtId="0" fontId="40" fillId="0" borderId="23" xfId="0" applyFont="1" applyFill="1" applyBorder="1" applyAlignment="1">
      <alignment horizontal="left" vertical="center" wrapText="1"/>
    </xf>
    <xf numFmtId="0" fontId="40" fillId="0" borderId="78" xfId="0" applyFont="1" applyFill="1" applyBorder="1" applyAlignment="1">
      <alignment horizontal="left" vertical="center" wrapText="1"/>
    </xf>
    <xf numFmtId="0" fontId="56" fillId="2" borderId="21" xfId="7" applyFont="1" applyFill="1" applyBorder="1" applyAlignment="1">
      <alignment horizontal="center" vertical="center"/>
    </xf>
    <xf numFmtId="0" fontId="56" fillId="2" borderId="23" xfId="7" applyFont="1" applyFill="1" applyBorder="1" applyAlignment="1">
      <alignment horizontal="center" vertical="center"/>
    </xf>
    <xf numFmtId="0" fontId="56" fillId="2" borderId="78" xfId="7" applyFont="1" applyFill="1" applyBorder="1" applyAlignment="1">
      <alignment horizontal="center" vertical="center"/>
    </xf>
    <xf numFmtId="0" fontId="28" fillId="2" borderId="48" xfId="7" applyFont="1" applyFill="1" applyBorder="1" applyAlignment="1">
      <alignment horizontal="left" vertical="center"/>
    </xf>
    <xf numFmtId="0" fontId="10" fillId="2" borderId="10" xfId="8" applyFont="1" applyFill="1" applyBorder="1" applyAlignment="1">
      <alignment horizontal="left" vertical="center"/>
    </xf>
    <xf numFmtId="0" fontId="10" fillId="2" borderId="9" xfId="8" applyFont="1" applyFill="1" applyBorder="1" applyAlignment="1">
      <alignment horizontal="left" vertical="center"/>
    </xf>
    <xf numFmtId="0" fontId="10" fillId="2" borderId="34" xfId="8" applyFont="1" applyFill="1" applyBorder="1" applyAlignment="1">
      <alignment horizontal="left" vertical="center"/>
    </xf>
    <xf numFmtId="0" fontId="10" fillId="2" borderId="0" xfId="8" applyFont="1" applyFill="1" applyAlignment="1">
      <alignment horizontal="left" vertical="center"/>
    </xf>
    <xf numFmtId="0" fontId="10" fillId="2" borderId="7" xfId="8" applyFont="1" applyFill="1" applyBorder="1" applyAlignment="1">
      <alignment horizontal="left" vertical="center"/>
    </xf>
    <xf numFmtId="0" fontId="10" fillId="2" borderId="75" xfId="8" applyFont="1" applyFill="1" applyBorder="1" applyAlignment="1">
      <alignment horizontal="left" vertical="center"/>
    </xf>
    <xf numFmtId="0" fontId="10" fillId="2" borderId="5" xfId="8" applyFont="1" applyFill="1" applyBorder="1" applyAlignment="1">
      <alignment horizontal="left" vertical="center"/>
    </xf>
    <xf numFmtId="0" fontId="10" fillId="2" borderId="4" xfId="8" applyFont="1" applyFill="1" applyBorder="1" applyAlignment="1">
      <alignment horizontal="left" vertical="center"/>
    </xf>
    <xf numFmtId="0" fontId="22" fillId="2" borderId="3" xfId="9" applyFont="1" applyFill="1" applyBorder="1" applyAlignment="1">
      <alignment horizontal="center" vertical="center"/>
    </xf>
    <xf numFmtId="0" fontId="22" fillId="2" borderId="22" xfId="9" applyFont="1" applyFill="1" applyBorder="1" applyAlignment="1">
      <alignment horizontal="center" vertical="center"/>
    </xf>
    <xf numFmtId="0" fontId="22" fillId="2" borderId="11" xfId="9" applyFont="1" applyFill="1" applyBorder="1" applyAlignment="1">
      <alignment horizontal="center" vertical="center"/>
    </xf>
    <xf numFmtId="0" fontId="22" fillId="2" borderId="26" xfId="9" applyFont="1" applyFill="1" applyBorder="1" applyAlignment="1">
      <alignment horizontal="center" vertical="center" shrinkToFit="1"/>
    </xf>
    <xf numFmtId="0" fontId="22" fillId="2" borderId="22" xfId="9" applyFont="1" applyFill="1" applyBorder="1" applyAlignment="1">
      <alignment horizontal="center" vertical="center" shrinkToFit="1"/>
    </xf>
    <xf numFmtId="0" fontId="22" fillId="2" borderId="11" xfId="9" applyFont="1" applyFill="1" applyBorder="1" applyAlignment="1">
      <alignment horizontal="center" vertical="center" shrinkToFit="1"/>
    </xf>
    <xf numFmtId="0" fontId="22" fillId="2" borderId="79" xfId="9" applyFont="1" applyFill="1" applyBorder="1" applyAlignment="1">
      <alignment horizontal="center" vertical="center" wrapText="1"/>
    </xf>
    <xf numFmtId="0" fontId="22" fillId="2" borderId="28" xfId="9" applyFont="1" applyFill="1" applyBorder="1" applyAlignment="1">
      <alignment horizontal="center" vertical="center" wrapText="1"/>
    </xf>
    <xf numFmtId="0" fontId="22" fillId="2" borderId="29" xfId="9" applyFont="1" applyFill="1" applyBorder="1" applyAlignment="1">
      <alignment horizontal="center" vertical="center" wrapText="1"/>
    </xf>
    <xf numFmtId="0" fontId="22" fillId="2" borderId="6" xfId="9" applyFont="1" applyFill="1" applyBorder="1" applyAlignment="1">
      <alignment horizontal="center" vertical="center" wrapText="1"/>
    </xf>
    <xf numFmtId="0" fontId="22" fillId="2" borderId="5" xfId="9" applyFont="1" applyFill="1" applyBorder="1" applyAlignment="1">
      <alignment horizontal="center" vertical="center" wrapText="1"/>
    </xf>
    <xf numFmtId="0" fontId="22" fillId="2" borderId="76" xfId="9" applyFont="1" applyFill="1" applyBorder="1" applyAlignment="1">
      <alignment horizontal="center" vertical="center" wrapText="1"/>
    </xf>
    <xf numFmtId="0" fontId="22" fillId="2" borderId="20" xfId="9" applyFont="1" applyFill="1" applyBorder="1" applyAlignment="1">
      <alignment horizontal="center" vertical="center" shrinkToFit="1"/>
    </xf>
    <xf numFmtId="0" fontId="22" fillId="2" borderId="80" xfId="9" applyFont="1" applyFill="1" applyBorder="1" applyAlignment="1">
      <alignment horizontal="center" vertical="center" shrinkToFit="1"/>
    </xf>
    <xf numFmtId="0" fontId="22" fillId="2" borderId="18" xfId="9" applyFont="1" applyFill="1" applyBorder="1" applyAlignment="1">
      <alignment horizontal="center" vertical="center" shrinkToFit="1"/>
    </xf>
    <xf numFmtId="0" fontId="22" fillId="2" borderId="12" xfId="9" applyFont="1" applyFill="1" applyBorder="1" applyAlignment="1">
      <alignment horizontal="center" vertical="center" shrinkToFit="1"/>
    </xf>
    <xf numFmtId="0" fontId="22" fillId="2" borderId="81" xfId="9" applyFont="1" applyFill="1" applyBorder="1" applyAlignment="1">
      <alignment horizontal="center" vertical="center" shrinkToFit="1"/>
    </xf>
    <xf numFmtId="0" fontId="22" fillId="2" borderId="13" xfId="9" applyFont="1" applyFill="1" applyBorder="1" applyAlignment="1">
      <alignment horizontal="center" vertical="center" shrinkToFit="1"/>
    </xf>
    <xf numFmtId="0" fontId="28" fillId="2" borderId="17" xfId="9" applyFont="1" applyFill="1" applyBorder="1" applyAlignment="1">
      <alignment horizontal="center" vertical="center" wrapText="1"/>
    </xf>
    <xf numFmtId="0" fontId="36" fillId="2" borderId="2" xfId="8" applyFont="1" applyFill="1" applyBorder="1" applyAlignment="1">
      <alignment horizontal="center" vertical="center" wrapText="1"/>
    </xf>
    <xf numFmtId="0" fontId="28" fillId="2" borderId="16" xfId="8" applyFont="1" applyFill="1" applyBorder="1" applyAlignment="1">
      <alignment horizontal="center" vertical="center" wrapText="1"/>
    </xf>
    <xf numFmtId="0" fontId="28" fillId="2" borderId="1" xfId="8" applyFont="1" applyFill="1" applyBorder="1" applyAlignment="1">
      <alignment horizontal="center" vertical="center" wrapText="1"/>
    </xf>
    <xf numFmtId="0" fontId="24" fillId="2" borderId="47" xfId="8" applyFont="1" applyFill="1" applyBorder="1" applyAlignment="1">
      <alignment horizontal="left" vertical="center" wrapText="1" shrinkToFit="1"/>
    </xf>
    <xf numFmtId="0" fontId="17" fillId="2" borderId="44" xfId="8" applyFont="1" applyFill="1" applyBorder="1" applyAlignment="1">
      <alignment horizontal="left" vertical="center" wrapText="1" shrinkToFit="1"/>
    </xf>
    <xf numFmtId="0" fontId="17" fillId="2" borderId="44" xfId="8" applyFont="1" applyFill="1" applyBorder="1" applyAlignment="1">
      <alignment horizontal="left" vertical="center" wrapText="1"/>
    </xf>
    <xf numFmtId="0" fontId="23" fillId="2" borderId="47" xfId="8" applyFont="1" applyFill="1" applyBorder="1" applyAlignment="1">
      <alignment horizontal="left" vertical="center" wrapText="1"/>
    </xf>
    <xf numFmtId="0" fontId="23" fillId="2" borderId="6" xfId="9" applyFont="1" applyFill="1" applyBorder="1" applyAlignment="1">
      <alignment horizontal="left" vertical="center" wrapText="1"/>
    </xf>
    <xf numFmtId="0" fontId="22" fillId="2" borderId="5" xfId="9" applyFont="1" applyFill="1" applyBorder="1" applyAlignment="1">
      <alignment horizontal="left" vertical="center" wrapText="1"/>
    </xf>
    <xf numFmtId="0" fontId="23" fillId="2" borderId="47" xfId="9" applyFont="1" applyFill="1" applyBorder="1" applyAlignment="1">
      <alignment horizontal="left" vertical="center" wrapText="1"/>
    </xf>
    <xf numFmtId="0" fontId="10" fillId="2" borderId="60" xfId="8" applyFont="1" applyFill="1" applyBorder="1" applyAlignment="1">
      <alignment horizontal="left" vertical="center" wrapText="1"/>
    </xf>
    <xf numFmtId="0" fontId="87" fillId="2" borderId="72" xfId="9" applyFont="1" applyFill="1" applyBorder="1" applyAlignment="1">
      <alignment horizontal="left" vertical="center" wrapText="1"/>
    </xf>
    <xf numFmtId="0" fontId="88" fillId="2" borderId="23" xfId="8" applyFont="1" applyFill="1" applyBorder="1" applyAlignment="1">
      <alignment horizontal="left" vertical="center" wrapText="1"/>
    </xf>
    <xf numFmtId="0" fontId="30" fillId="2" borderId="42" xfId="9" applyFont="1" applyFill="1" applyBorder="1" applyAlignment="1">
      <alignment horizontal="center" vertical="center" textRotation="255" wrapText="1"/>
    </xf>
    <xf numFmtId="0" fontId="28" fillId="2" borderId="75" xfId="7" applyFont="1" applyFill="1" applyBorder="1" applyAlignment="1">
      <alignment horizontal="center" vertical="center" wrapText="1"/>
    </xf>
    <xf numFmtId="0" fontId="10" fillId="2" borderId="48" xfId="9" applyFont="1" applyFill="1" applyBorder="1" applyAlignment="1">
      <alignment vertical="center" textRotation="255" wrapText="1"/>
    </xf>
    <xf numFmtId="0" fontId="10" fillId="2" borderId="9" xfId="9" applyFont="1" applyFill="1" applyBorder="1">
      <alignment vertical="center"/>
    </xf>
    <xf numFmtId="0" fontId="10" fillId="2" borderId="34" xfId="9" applyFont="1" applyFill="1" applyBorder="1" applyAlignment="1">
      <alignment vertical="center" textRotation="255" wrapText="1"/>
    </xf>
    <xf numFmtId="0" fontId="10" fillId="2" borderId="7" xfId="9" applyFont="1" applyFill="1" applyBorder="1">
      <alignment vertical="center"/>
    </xf>
    <xf numFmtId="0" fontId="10" fillId="2" borderId="34" xfId="9" applyFont="1" applyFill="1" applyBorder="1">
      <alignment vertical="center"/>
    </xf>
    <xf numFmtId="0" fontId="10" fillId="2" borderId="35" xfId="9" applyFont="1" applyFill="1" applyBorder="1">
      <alignment vertical="center"/>
    </xf>
    <xf numFmtId="0" fontId="10" fillId="2" borderId="24" xfId="9" applyFont="1" applyFill="1" applyBorder="1">
      <alignment vertical="center"/>
    </xf>
    <xf numFmtId="0" fontId="28" fillId="2" borderId="2" xfId="9" applyFont="1" applyFill="1" applyBorder="1" applyAlignment="1">
      <alignment horizontal="center" vertical="center" shrinkToFit="1"/>
    </xf>
    <xf numFmtId="0" fontId="28" fillId="2" borderId="16" xfId="9" applyFont="1" applyFill="1" applyBorder="1" applyAlignment="1">
      <alignment horizontal="center" vertical="center" shrinkToFit="1"/>
    </xf>
    <xf numFmtId="0" fontId="28" fillId="2" borderId="17" xfId="9" applyFont="1" applyFill="1" applyBorder="1" applyAlignment="1">
      <alignment horizontal="center" vertical="center" shrinkToFit="1"/>
    </xf>
    <xf numFmtId="0" fontId="28" fillId="2" borderId="31" xfId="9" applyFont="1" applyFill="1" applyBorder="1" applyAlignment="1">
      <alignment horizontal="center" vertical="center" shrinkToFit="1"/>
    </xf>
    <xf numFmtId="0" fontId="10" fillId="2" borderId="2" xfId="9" applyFont="1" applyFill="1" applyBorder="1" applyAlignment="1">
      <alignment horizontal="center" vertical="center" textRotation="255"/>
    </xf>
    <xf numFmtId="0" fontId="10" fillId="2" borderId="26" xfId="9" applyFont="1" applyFill="1" applyBorder="1" applyAlignment="1">
      <alignment horizontal="center" vertical="center" textRotation="255"/>
    </xf>
    <xf numFmtId="0" fontId="10" fillId="2" borderId="70" xfId="9" applyFont="1" applyFill="1" applyBorder="1" applyAlignment="1">
      <alignment horizontal="center" vertical="center" textRotation="255"/>
    </xf>
    <xf numFmtId="0" fontId="28" fillId="2" borderId="47" xfId="9" applyFont="1" applyFill="1" applyBorder="1" applyAlignment="1" applyProtection="1">
      <alignment horizontal="center" vertical="center" shrinkToFit="1"/>
      <protection hidden="1"/>
    </xf>
    <xf numFmtId="0" fontId="28" fillId="2" borderId="44" xfId="9" applyFont="1" applyFill="1" applyBorder="1" applyAlignment="1" applyProtection="1">
      <alignment horizontal="center" vertical="center" shrinkToFit="1"/>
      <protection hidden="1"/>
    </xf>
    <xf numFmtId="0" fontId="28" fillId="2" borderId="58" xfId="9" applyFont="1" applyFill="1" applyBorder="1" applyAlignment="1" applyProtection="1">
      <alignment horizontal="center" vertical="center" shrinkToFit="1"/>
      <protection hidden="1"/>
    </xf>
    <xf numFmtId="0" fontId="28" fillId="2" borderId="34" xfId="9" applyFont="1" applyFill="1" applyBorder="1" applyAlignment="1">
      <alignment horizontal="center" vertical="center" wrapText="1"/>
    </xf>
    <xf numFmtId="0" fontId="40" fillId="2" borderId="63" xfId="8" applyFont="1" applyFill="1" applyBorder="1" applyAlignment="1">
      <alignment horizontal="left" vertical="center" wrapText="1"/>
    </xf>
    <xf numFmtId="0" fontId="40" fillId="2" borderId="25" xfId="8" applyFont="1" applyFill="1" applyBorder="1" applyAlignment="1">
      <alignment horizontal="left" vertical="center" wrapText="1"/>
    </xf>
    <xf numFmtId="0" fontId="40" fillId="2" borderId="71" xfId="8" applyFont="1" applyFill="1" applyBorder="1" applyAlignment="1">
      <alignment horizontal="left" vertical="center" wrapText="1"/>
    </xf>
    <xf numFmtId="179" fontId="28" fillId="2" borderId="2" xfId="9" applyNumberFormat="1" applyFont="1" applyFill="1" applyBorder="1" applyAlignment="1">
      <alignment horizontal="center" vertical="center" shrinkToFit="1"/>
    </xf>
    <xf numFmtId="179" fontId="28" fillId="2" borderId="16" xfId="9" applyNumberFormat="1" applyFont="1" applyFill="1" applyBorder="1" applyAlignment="1">
      <alignment horizontal="center" vertical="center" shrinkToFit="1"/>
    </xf>
    <xf numFmtId="179" fontId="28" fillId="2" borderId="44" xfId="9" applyNumberFormat="1" applyFont="1" applyFill="1" applyBorder="1" applyAlignment="1">
      <alignment horizontal="center" vertical="center" shrinkToFit="1"/>
    </xf>
    <xf numFmtId="179" fontId="28" fillId="2" borderId="17" xfId="9" applyNumberFormat="1" applyFont="1" applyFill="1" applyBorder="1" applyAlignment="1">
      <alignment horizontal="center" vertical="center" shrinkToFit="1"/>
    </xf>
    <xf numFmtId="179" fontId="28" fillId="2" borderId="31" xfId="9" applyNumberFormat="1" applyFont="1" applyFill="1" applyBorder="1" applyAlignment="1">
      <alignment horizontal="center" vertical="center" shrinkToFit="1"/>
    </xf>
    <xf numFmtId="0" fontId="22" fillId="2" borderId="47" xfId="9" applyFont="1" applyFill="1" applyBorder="1" applyAlignment="1">
      <alignment horizontal="center" vertical="center" textRotation="255"/>
    </xf>
    <xf numFmtId="0" fontId="22" fillId="2" borderId="47" xfId="9" applyFont="1" applyFill="1" applyBorder="1" applyAlignment="1">
      <alignment horizontal="center" vertical="center"/>
    </xf>
    <xf numFmtId="0" fontId="22" fillId="2" borderId="47" xfId="7" applyFont="1" applyFill="1" applyBorder="1" applyAlignment="1">
      <alignment horizontal="left" vertical="center" wrapText="1"/>
    </xf>
    <xf numFmtId="180" fontId="28" fillId="2" borderId="47" xfId="9" applyNumberFormat="1" applyFont="1" applyFill="1" applyBorder="1" applyAlignment="1">
      <alignment horizontal="center" vertical="center" shrinkToFit="1"/>
    </xf>
    <xf numFmtId="180" fontId="28" fillId="2" borderId="44" xfId="9" applyNumberFormat="1" applyFont="1" applyFill="1" applyBorder="1" applyAlignment="1">
      <alignment horizontal="center" vertical="center" shrinkToFit="1"/>
    </xf>
    <xf numFmtId="180" fontId="28" fillId="2" borderId="58" xfId="9" applyNumberFormat="1" applyFont="1" applyFill="1" applyBorder="1" applyAlignment="1">
      <alignment horizontal="center" vertical="center" shrinkToFit="1"/>
    </xf>
    <xf numFmtId="0" fontId="10" fillId="2" borderId="67" xfId="9" applyFont="1" applyFill="1" applyBorder="1" applyAlignment="1">
      <alignment vertical="center" textRotation="255"/>
    </xf>
    <xf numFmtId="0" fontId="10" fillId="2" borderId="34" xfId="9" applyFont="1" applyFill="1" applyBorder="1" applyAlignment="1">
      <alignment vertical="center" textRotation="255"/>
    </xf>
    <xf numFmtId="0" fontId="10" fillId="2" borderId="7" xfId="9" applyFont="1" applyFill="1" applyBorder="1" applyAlignment="1">
      <alignment vertical="center" textRotation="255"/>
    </xf>
    <xf numFmtId="0" fontId="10" fillId="2" borderId="35" xfId="9" applyFont="1" applyFill="1" applyBorder="1" applyAlignment="1">
      <alignment vertical="center" textRotation="255"/>
    </xf>
    <xf numFmtId="0" fontId="10" fillId="2" borderId="24" xfId="9" applyFont="1" applyFill="1" applyBorder="1" applyAlignment="1">
      <alignment vertical="center" textRotation="255"/>
    </xf>
    <xf numFmtId="0" fontId="36" fillId="2" borderId="47" xfId="8" applyFont="1" applyFill="1" applyBorder="1" applyAlignment="1">
      <alignment horizontal="center" vertical="center" wrapText="1"/>
    </xf>
    <xf numFmtId="0" fontId="36" fillId="2" borderId="44" xfId="8" applyFont="1" applyFill="1" applyBorder="1" applyAlignment="1">
      <alignment horizontal="center" vertical="center" wrapText="1"/>
    </xf>
    <xf numFmtId="0" fontId="36" fillId="2" borderId="60" xfId="8" applyFont="1" applyFill="1" applyBorder="1" applyAlignment="1">
      <alignment horizontal="center" vertical="center" wrapText="1"/>
    </xf>
    <xf numFmtId="0" fontId="22" fillId="2" borderId="47" xfId="9" applyFont="1" applyFill="1" applyBorder="1" applyAlignment="1">
      <alignment horizontal="left" vertical="center" wrapText="1" shrinkToFit="1"/>
    </xf>
    <xf numFmtId="180" fontId="28" fillId="2" borderId="64" xfId="9" applyNumberFormat="1" applyFont="1" applyFill="1" applyBorder="1" applyAlignment="1">
      <alignment horizontal="center" vertical="center" shrinkToFit="1"/>
    </xf>
    <xf numFmtId="0" fontId="17" fillId="2" borderId="44" xfId="9" applyFont="1" applyFill="1" applyBorder="1" applyAlignment="1">
      <alignment horizontal="left" vertical="center" wrapText="1"/>
    </xf>
    <xf numFmtId="0" fontId="22" fillId="2" borderId="41" xfId="9" applyFont="1" applyFill="1" applyBorder="1" applyAlignment="1">
      <alignment horizontal="center" vertical="center" textRotation="255"/>
    </xf>
    <xf numFmtId="0" fontId="22" fillId="2" borderId="19" xfId="9" applyFont="1" applyFill="1" applyBorder="1" applyAlignment="1">
      <alignment horizontal="center" vertical="center" textRotation="255"/>
    </xf>
    <xf numFmtId="0" fontId="22" fillId="2" borderId="37" xfId="9" applyFont="1" applyFill="1" applyBorder="1" applyAlignment="1">
      <alignment horizontal="center" vertical="center" textRotation="255"/>
    </xf>
    <xf numFmtId="0" fontId="22" fillId="2" borderId="44" xfId="8" applyFont="1" applyFill="1" applyBorder="1" applyAlignment="1">
      <alignment horizontal="center" vertical="center"/>
    </xf>
    <xf numFmtId="0" fontId="22" fillId="2" borderId="58" xfId="8" applyFont="1" applyFill="1" applyBorder="1" applyAlignment="1">
      <alignment horizontal="center" vertical="center"/>
    </xf>
    <xf numFmtId="0" fontId="22" fillId="2" borderId="48" xfId="7" applyFont="1" applyFill="1" applyBorder="1" applyAlignment="1">
      <alignment horizontal="center"/>
    </xf>
    <xf numFmtId="0" fontId="22" fillId="2" borderId="9" xfId="7" applyFont="1" applyFill="1" applyBorder="1" applyAlignment="1">
      <alignment horizontal="center"/>
    </xf>
    <xf numFmtId="0" fontId="28" fillId="2" borderId="44" xfId="7" applyFont="1" applyFill="1" applyBorder="1" applyAlignment="1">
      <alignment horizontal="center" vertical="center" wrapText="1"/>
    </xf>
    <xf numFmtId="0" fontId="28" fillId="2" borderId="60" xfId="7" applyFont="1" applyFill="1" applyBorder="1" applyAlignment="1">
      <alignment horizontal="center" vertical="center" wrapText="1"/>
    </xf>
    <xf numFmtId="0" fontId="10" fillId="2" borderId="48" xfId="9" applyFont="1" applyFill="1" applyBorder="1" applyAlignment="1">
      <alignment horizontal="center" vertical="center" textRotation="255"/>
    </xf>
    <xf numFmtId="0" fontId="10" fillId="2" borderId="62" xfId="9" applyFont="1" applyFill="1" applyBorder="1" applyAlignment="1">
      <alignment horizontal="center" vertical="center" textRotation="255"/>
    </xf>
    <xf numFmtId="0" fontId="10" fillId="2" borderId="47" xfId="9" applyFont="1" applyFill="1" applyBorder="1" applyAlignment="1">
      <alignment horizontal="center" vertical="center" textRotation="255"/>
    </xf>
    <xf numFmtId="0" fontId="22" fillId="2" borderId="47" xfId="9" applyFont="1" applyFill="1" applyBorder="1" applyAlignment="1">
      <alignment horizontal="center" vertical="center" textRotation="255" wrapText="1"/>
    </xf>
    <xf numFmtId="0" fontId="22" fillId="2" borderId="44" xfId="9" applyFont="1" applyFill="1" applyBorder="1" applyAlignment="1">
      <alignment horizontal="center" vertical="center" textRotation="255" wrapText="1"/>
    </xf>
    <xf numFmtId="0" fontId="22" fillId="2" borderId="58" xfId="9" applyFont="1" applyFill="1" applyBorder="1" applyAlignment="1">
      <alignment horizontal="center" vertical="center" textRotation="255" wrapText="1"/>
    </xf>
    <xf numFmtId="0" fontId="36" fillId="2" borderId="2" xfId="9" applyFont="1" applyFill="1" applyBorder="1" applyAlignment="1">
      <alignment horizontal="center" vertical="center" wrapText="1"/>
    </xf>
    <xf numFmtId="0" fontId="81" fillId="2" borderId="47" xfId="8" applyFont="1" applyFill="1" applyBorder="1" applyAlignment="1">
      <alignment horizontal="left" vertical="center" wrapText="1" shrinkToFit="1"/>
    </xf>
    <xf numFmtId="0" fontId="74" fillId="2" borderId="44" xfId="8" applyFont="1" applyFill="1" applyBorder="1" applyAlignment="1">
      <alignment horizontal="left" vertical="center" wrapText="1" shrinkToFit="1"/>
    </xf>
    <xf numFmtId="0" fontId="74" fillId="2" borderId="60" xfId="8" applyFont="1" applyFill="1" applyBorder="1" applyAlignment="1">
      <alignment horizontal="left" vertical="center" wrapText="1" shrinkToFit="1"/>
    </xf>
    <xf numFmtId="0" fontId="36" fillId="2" borderId="42" xfId="0" applyFont="1" applyFill="1" applyBorder="1" applyAlignment="1">
      <alignment horizontal="center" wrapText="1"/>
    </xf>
    <xf numFmtId="0" fontId="30" fillId="2" borderId="44" xfId="0" applyFont="1" applyFill="1" applyBorder="1" applyAlignment="1">
      <alignment horizontal="center" vertical="top" wrapText="1"/>
    </xf>
    <xf numFmtId="0" fontId="15" fillId="2" borderId="69" xfId="7" applyFont="1" applyFill="1" applyBorder="1" applyAlignment="1">
      <alignment horizontal="left" vertical="center" wrapText="1"/>
    </xf>
    <xf numFmtId="0" fontId="15" fillId="2" borderId="85" xfId="0" applyFont="1" applyFill="1" applyBorder="1" applyAlignment="1">
      <alignment horizontal="left" vertical="center" wrapText="1"/>
    </xf>
    <xf numFmtId="0" fontId="15" fillId="2" borderId="84" xfId="0" applyFont="1" applyFill="1" applyBorder="1" applyAlignment="1">
      <alignment horizontal="left" vertical="center" wrapText="1"/>
    </xf>
    <xf numFmtId="0" fontId="57" fillId="0" borderId="26" xfId="9" applyFont="1" applyBorder="1" applyAlignment="1">
      <alignment horizontal="center" vertical="center"/>
    </xf>
    <xf numFmtId="0" fontId="57" fillId="0" borderId="22" xfId="9" applyFont="1" applyBorder="1" applyAlignment="1">
      <alignment horizontal="center" vertical="center"/>
    </xf>
    <xf numFmtId="0" fontId="57" fillId="0" borderId="11" xfId="8" applyFont="1" applyBorder="1" applyAlignment="1">
      <alignment horizontal="center" vertical="center"/>
    </xf>
    <xf numFmtId="0" fontId="48" fillId="0" borderId="17" xfId="9" applyFont="1" applyBorder="1" applyAlignment="1">
      <alignment horizontal="center" vertical="center"/>
    </xf>
    <xf numFmtId="0" fontId="48" fillId="0" borderId="44" xfId="9" applyFont="1" applyBorder="1" applyAlignment="1">
      <alignment horizontal="center" vertical="center"/>
    </xf>
    <xf numFmtId="0" fontId="57" fillId="0" borderId="52" xfId="9" applyFont="1" applyBorder="1" applyAlignment="1">
      <alignment horizontal="center" vertical="center" wrapText="1"/>
    </xf>
    <xf numFmtId="0" fontId="57" fillId="0" borderId="28" xfId="10" applyFont="1" applyBorder="1" applyAlignment="1">
      <alignment horizontal="center" vertical="center" wrapText="1"/>
    </xf>
    <xf numFmtId="0" fontId="67" fillId="0" borderId="29" xfId="8" applyFont="1" applyBorder="1" applyAlignment="1">
      <alignment horizontal="center" vertical="center" wrapText="1"/>
    </xf>
    <xf numFmtId="0" fontId="57" fillId="0" borderId="34" xfId="10" applyFont="1" applyBorder="1" applyAlignment="1">
      <alignment horizontal="center" vertical="center" wrapText="1"/>
    </xf>
    <xf numFmtId="0" fontId="57" fillId="0" borderId="0" xfId="10" applyFont="1" applyAlignment="1">
      <alignment horizontal="center" vertical="center" wrapText="1"/>
    </xf>
    <xf numFmtId="0" fontId="67" fillId="0" borderId="19" xfId="8" applyFont="1" applyBorder="1" applyAlignment="1">
      <alignment horizontal="center" vertical="center" wrapText="1"/>
    </xf>
    <xf numFmtId="0" fontId="57" fillId="0" borderId="43" xfId="10" applyFont="1" applyBorder="1" applyAlignment="1">
      <alignment horizontal="center" vertical="center" wrapText="1"/>
    </xf>
    <xf numFmtId="0" fontId="57" fillId="0" borderId="27" xfId="10" applyFont="1" applyBorder="1" applyAlignment="1">
      <alignment horizontal="center" vertical="center" wrapText="1"/>
    </xf>
    <xf numFmtId="0" fontId="67" fillId="0" borderId="15" xfId="8" applyFont="1" applyBorder="1" applyAlignment="1">
      <alignment horizontal="center" vertical="center" wrapText="1"/>
    </xf>
    <xf numFmtId="0" fontId="22" fillId="0" borderId="6" xfId="9" applyFont="1" applyBorder="1" applyAlignment="1">
      <alignment horizontal="left" vertical="center" wrapText="1"/>
    </xf>
    <xf numFmtId="0" fontId="22" fillId="0" borderId="5" xfId="9" applyFont="1" applyBorder="1" applyAlignment="1">
      <alignment horizontal="left" vertical="center" wrapText="1"/>
    </xf>
    <xf numFmtId="0" fontId="22" fillId="0" borderId="4" xfId="9" applyFont="1" applyBorder="1" applyAlignment="1">
      <alignment horizontal="left" vertical="center" wrapText="1"/>
    </xf>
    <xf numFmtId="0" fontId="70" fillId="0" borderId="0" xfId="9" applyFont="1" applyBorder="1" applyAlignment="1">
      <alignment horizontal="left" vertical="top"/>
    </xf>
    <xf numFmtId="0" fontId="34" fillId="0" borderId="0" xfId="8" applyFont="1" applyBorder="1" applyAlignment="1">
      <alignment horizontal="left" vertical="top"/>
    </xf>
    <xf numFmtId="0" fontId="83" fillId="2" borderId="42" xfId="9" applyFont="1" applyFill="1" applyBorder="1" applyAlignment="1">
      <alignment horizontal="center" vertical="center" textRotation="255" wrapText="1"/>
    </xf>
    <xf numFmtId="0" fontId="82" fillId="2" borderId="44" xfId="9" applyFont="1" applyFill="1" applyBorder="1" applyAlignment="1">
      <alignment horizontal="center" vertical="center" textRotation="255"/>
    </xf>
    <xf numFmtId="0" fontId="89" fillId="2" borderId="44" xfId="8" applyFont="1" applyFill="1" applyBorder="1" applyAlignment="1">
      <alignment horizontal="center" vertical="center" textRotation="255"/>
    </xf>
    <xf numFmtId="0" fontId="74" fillId="2" borderId="42" xfId="9" applyFont="1" applyFill="1" applyBorder="1" applyAlignment="1">
      <alignment horizontal="center" vertical="center"/>
    </xf>
    <xf numFmtId="0" fontId="49" fillId="2" borderId="44" xfId="8" applyFont="1" applyFill="1" applyBorder="1" applyAlignment="1">
      <alignment horizontal="center" vertical="center"/>
    </xf>
    <xf numFmtId="0" fontId="36" fillId="2" borderId="47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vertical="center"/>
    </xf>
    <xf numFmtId="178" fontId="41" fillId="2" borderId="26" xfId="7" applyNumberFormat="1" applyFont="1" applyFill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46" fillId="2" borderId="72" xfId="9" applyFont="1" applyFill="1" applyBorder="1" applyAlignment="1">
      <alignment horizontal="left" vertical="center" wrapText="1"/>
    </xf>
    <xf numFmtId="0" fontId="46" fillId="2" borderId="23" xfId="8" applyFont="1" applyFill="1" applyBorder="1" applyAlignment="1">
      <alignment horizontal="left" vertical="center" wrapText="1"/>
    </xf>
    <xf numFmtId="0" fontId="77" fillId="2" borderId="44" xfId="0" applyFont="1" applyFill="1" applyBorder="1" applyAlignment="1">
      <alignment horizontal="center" vertical="center" wrapText="1"/>
    </xf>
    <xf numFmtId="0" fontId="17" fillId="2" borderId="47" xfId="9" applyFont="1" applyFill="1" applyBorder="1" applyAlignment="1">
      <alignment horizontal="left" vertical="center" wrapText="1"/>
    </xf>
    <xf numFmtId="0" fontId="46" fillId="2" borderId="26" xfId="9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left" vertical="center" wrapText="1"/>
    </xf>
    <xf numFmtId="0" fontId="46" fillId="2" borderId="11" xfId="0" applyFont="1" applyFill="1" applyBorder="1" applyAlignment="1">
      <alignment horizontal="left" vertical="center" wrapText="1"/>
    </xf>
    <xf numFmtId="0" fontId="46" fillId="2" borderId="52" xfId="9" applyFont="1" applyFill="1" applyBorder="1" applyAlignment="1">
      <alignment horizontal="left" vertical="center" wrapText="1"/>
    </xf>
    <xf numFmtId="0" fontId="46" fillId="2" borderId="28" xfId="0" applyFont="1" applyFill="1" applyBorder="1" applyAlignment="1">
      <alignment horizontal="left" vertical="center" wrapText="1"/>
    </xf>
    <xf numFmtId="0" fontId="46" fillId="2" borderId="29" xfId="0" applyFont="1" applyFill="1" applyBorder="1" applyAlignment="1">
      <alignment horizontal="left" vertical="center" wrapText="1"/>
    </xf>
    <xf numFmtId="0" fontId="28" fillId="2" borderId="69" xfId="9" applyFont="1" applyFill="1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82" fillId="2" borderId="58" xfId="9" applyFont="1" applyFill="1" applyBorder="1" applyAlignment="1">
      <alignment horizontal="center" vertical="center" textRotation="255"/>
    </xf>
    <xf numFmtId="0" fontId="40" fillId="2" borderId="72" xfId="9" applyFont="1" applyFill="1" applyBorder="1" applyAlignment="1">
      <alignment horizontal="left" vertical="center" wrapText="1"/>
    </xf>
    <xf numFmtId="0" fontId="40" fillId="2" borderId="23" xfId="9" applyFont="1" applyFill="1" applyBorder="1" applyAlignment="1">
      <alignment horizontal="left" vertical="center" wrapText="1"/>
    </xf>
    <xf numFmtId="0" fontId="40" fillId="2" borderId="78" xfId="9" applyFont="1" applyFill="1" applyBorder="1" applyAlignment="1">
      <alignment horizontal="left" vertical="center" wrapText="1"/>
    </xf>
    <xf numFmtId="0" fontId="36" fillId="2" borderId="42" xfId="7" applyFont="1" applyFill="1" applyBorder="1" applyAlignment="1">
      <alignment horizontal="center" vertical="center" wrapText="1"/>
    </xf>
    <xf numFmtId="0" fontId="28" fillId="2" borderId="60" xfId="8" applyFont="1" applyFill="1" applyBorder="1" applyAlignment="1">
      <alignment horizontal="center" vertical="center" wrapText="1"/>
    </xf>
    <xf numFmtId="0" fontId="28" fillId="2" borderId="47" xfId="7" applyFont="1" applyFill="1" applyBorder="1" applyAlignment="1">
      <alignment horizontal="center" vertical="center" wrapText="1"/>
    </xf>
    <xf numFmtId="0" fontId="28" fillId="2" borderId="44" xfId="9" applyFont="1" applyFill="1" applyBorder="1" applyAlignment="1">
      <alignment horizontal="center" vertical="top" wrapText="1"/>
    </xf>
    <xf numFmtId="0" fontId="10" fillId="2" borderId="44" xfId="0" applyFont="1" applyFill="1" applyBorder="1" applyAlignment="1">
      <alignment horizontal="center" vertical="top" wrapText="1"/>
    </xf>
    <xf numFmtId="0" fontId="10" fillId="2" borderId="60" xfId="0" applyFont="1" applyFill="1" applyBorder="1" applyAlignment="1">
      <alignment horizontal="center" vertical="top" wrapText="1"/>
    </xf>
    <xf numFmtId="0" fontId="40" fillId="0" borderId="63" xfId="9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center"/>
    </xf>
    <xf numFmtId="0" fontId="22" fillId="2" borderId="5" xfId="7" applyFont="1" applyFill="1" applyBorder="1" applyAlignment="1">
      <alignment horizontal="left"/>
    </xf>
    <xf numFmtId="0" fontId="22" fillId="2" borderId="45" xfId="9" applyFont="1" applyFill="1" applyBorder="1" applyAlignment="1">
      <alignment horizontal="center" vertical="center" textRotation="255"/>
    </xf>
    <xf numFmtId="0" fontId="22" fillId="2" borderId="51" xfId="9" applyFont="1" applyFill="1" applyBorder="1" applyAlignment="1">
      <alignment horizontal="center" vertical="center" textRotation="255"/>
    </xf>
    <xf numFmtId="0" fontId="22" fillId="2" borderId="46" xfId="9" applyFont="1" applyFill="1" applyBorder="1" applyAlignment="1">
      <alignment horizontal="center" vertical="center" textRotation="255"/>
    </xf>
    <xf numFmtId="0" fontId="22" fillId="2" borderId="44" xfId="8" applyFont="1" applyFill="1" applyBorder="1" applyAlignment="1">
      <alignment horizontal="center" vertical="center" textRotation="255"/>
    </xf>
    <xf numFmtId="0" fontId="22" fillId="2" borderId="26" xfId="9" applyFont="1" applyFill="1" applyBorder="1" applyAlignment="1">
      <alignment horizontal="center" vertical="center"/>
    </xf>
    <xf numFmtId="0" fontId="22" fillId="2" borderId="11" xfId="8" applyFont="1" applyFill="1" applyBorder="1" applyAlignment="1">
      <alignment horizontal="center" vertical="center"/>
    </xf>
    <xf numFmtId="0" fontId="17" fillId="2" borderId="48" xfId="9" applyFont="1" applyFill="1" applyBorder="1" applyAlignment="1">
      <alignment horizontal="center" vertical="center"/>
    </xf>
    <xf numFmtId="0" fontId="17" fillId="2" borderId="10" xfId="9" applyFont="1" applyFill="1" applyBorder="1" applyAlignment="1">
      <alignment horizontal="center" vertical="center"/>
    </xf>
    <xf numFmtId="0" fontId="17" fillId="2" borderId="46" xfId="9" applyFont="1" applyFill="1" applyBorder="1" applyAlignment="1">
      <alignment horizontal="center" vertical="center"/>
    </xf>
    <xf numFmtId="0" fontId="17" fillId="2" borderId="34" xfId="9" applyFont="1" applyFill="1" applyBorder="1" applyAlignment="1">
      <alignment horizontal="center" vertical="center"/>
    </xf>
    <xf numFmtId="0" fontId="17" fillId="2" borderId="0" xfId="9" applyFont="1" applyFill="1" applyAlignment="1">
      <alignment horizontal="center" vertical="center"/>
    </xf>
    <xf numFmtId="0" fontId="17" fillId="2" borderId="19" xfId="9" applyFont="1" applyFill="1" applyBorder="1" applyAlignment="1">
      <alignment horizontal="center" vertical="center"/>
    </xf>
    <xf numFmtId="0" fontId="17" fillId="2" borderId="43" xfId="9" applyFont="1" applyFill="1" applyBorder="1" applyAlignment="1">
      <alignment horizontal="center" vertical="center"/>
    </xf>
    <xf numFmtId="0" fontId="17" fillId="2" borderId="27" xfId="9" applyFont="1" applyFill="1" applyBorder="1" applyAlignment="1">
      <alignment horizontal="center" vertical="center"/>
    </xf>
    <xf numFmtId="0" fontId="17" fillId="2" borderId="15" xfId="9" applyFont="1" applyFill="1" applyBorder="1" applyAlignment="1">
      <alignment horizontal="center" vertical="center"/>
    </xf>
    <xf numFmtId="0" fontId="22" fillId="2" borderId="49" xfId="9" applyFont="1" applyFill="1" applyBorder="1" applyAlignment="1">
      <alignment horizontal="center" vertical="center"/>
    </xf>
    <xf numFmtId="0" fontId="22" fillId="2" borderId="50" xfId="9" applyFont="1" applyFill="1" applyBorder="1" applyAlignment="1">
      <alignment horizontal="center" vertical="center"/>
    </xf>
    <xf numFmtId="0" fontId="22" fillId="2" borderId="34" xfId="7" applyFont="1" applyFill="1" applyBorder="1" applyAlignment="1">
      <alignment horizontal="center" vertical="center" textRotation="255" wrapText="1"/>
    </xf>
    <xf numFmtId="0" fontId="22" fillId="2" borderId="7" xfId="9" applyFont="1" applyFill="1" applyBorder="1">
      <alignment vertical="center"/>
    </xf>
    <xf numFmtId="0" fontId="22" fillId="2" borderId="34" xfId="7" applyFont="1" applyFill="1" applyBorder="1"/>
    <xf numFmtId="0" fontId="28" fillId="2" borderId="17" xfId="9" applyFont="1" applyFill="1" applyBorder="1" applyAlignment="1">
      <alignment horizontal="center" vertical="center"/>
    </xf>
    <xf numFmtId="0" fontId="28" fillId="2" borderId="44" xfId="9" applyFont="1" applyFill="1" applyBorder="1" applyAlignment="1">
      <alignment horizontal="center" vertical="center"/>
    </xf>
    <xf numFmtId="0" fontId="22" fillId="2" borderId="52" xfId="9" applyFont="1" applyFill="1" applyBorder="1" applyAlignment="1">
      <alignment horizontal="center" vertical="center" wrapText="1"/>
    </xf>
    <xf numFmtId="0" fontId="22" fillId="2" borderId="28" xfId="10" applyFont="1" applyFill="1" applyBorder="1" applyAlignment="1">
      <alignment horizontal="center" vertical="center" wrapText="1"/>
    </xf>
    <xf numFmtId="0" fontId="10" fillId="2" borderId="29" xfId="8" applyFont="1" applyFill="1" applyBorder="1" applyAlignment="1">
      <alignment horizontal="center" vertical="center" wrapText="1"/>
    </xf>
    <xf numFmtId="0" fontId="22" fillId="2" borderId="34" xfId="10" applyFont="1" applyFill="1" applyBorder="1" applyAlignment="1">
      <alignment horizontal="center" vertical="center" wrapText="1"/>
    </xf>
    <xf numFmtId="0" fontId="22" fillId="2" borderId="0" xfId="10" applyFont="1" applyFill="1" applyAlignment="1">
      <alignment horizontal="center" vertical="center" wrapText="1"/>
    </xf>
    <xf numFmtId="0" fontId="10" fillId="2" borderId="19" xfId="8" applyFont="1" applyFill="1" applyBorder="1" applyAlignment="1">
      <alignment horizontal="center" vertical="center" wrapText="1"/>
    </xf>
    <xf numFmtId="0" fontId="22" fillId="2" borderId="43" xfId="10" applyFont="1" applyFill="1" applyBorder="1" applyAlignment="1">
      <alignment horizontal="center" vertical="center" wrapText="1"/>
    </xf>
    <xf numFmtId="0" fontId="22" fillId="2" borderId="27" xfId="10" applyFont="1" applyFill="1" applyBorder="1" applyAlignment="1">
      <alignment horizontal="center" vertical="center" wrapText="1"/>
    </xf>
    <xf numFmtId="0" fontId="10" fillId="2" borderId="15" xfId="8" applyFont="1" applyFill="1" applyBorder="1" applyAlignment="1">
      <alignment horizontal="center" vertical="center" wrapText="1"/>
    </xf>
    <xf numFmtId="0" fontId="22" fillId="2" borderId="17" xfId="9" applyFont="1" applyFill="1" applyBorder="1" applyAlignment="1">
      <alignment horizontal="center" vertical="center" textRotation="255"/>
    </xf>
    <xf numFmtId="0" fontId="22" fillId="2" borderId="53" xfId="9" applyFont="1" applyFill="1" applyBorder="1" applyAlignment="1">
      <alignment horizontal="center" vertical="center" textRotation="255"/>
    </xf>
    <xf numFmtId="0" fontId="22" fillId="2" borderId="55" xfId="9" applyFont="1" applyFill="1" applyBorder="1" applyAlignment="1">
      <alignment horizontal="center" vertical="center" textRotation="255"/>
    </xf>
    <xf numFmtId="0" fontId="22" fillId="2" borderId="54" xfId="9" applyFont="1" applyFill="1" applyBorder="1" applyAlignment="1">
      <alignment horizontal="center" vertical="center" textRotation="255" shrinkToFit="1"/>
    </xf>
    <xf numFmtId="0" fontId="22" fillId="2" borderId="56" xfId="9" applyFont="1" applyFill="1" applyBorder="1" applyAlignment="1">
      <alignment horizontal="center" vertical="center" textRotation="255" shrinkToFit="1"/>
    </xf>
    <xf numFmtId="0" fontId="22" fillId="2" borderId="17" xfId="9" applyFont="1" applyFill="1" applyBorder="1" applyAlignment="1">
      <alignment horizontal="center" vertical="center" textRotation="255" shrinkToFit="1"/>
    </xf>
    <xf numFmtId="0" fontId="22" fillId="2" borderId="44" xfId="9" applyFont="1" applyFill="1" applyBorder="1" applyAlignment="1">
      <alignment horizontal="center" vertical="center" textRotation="255" shrinkToFit="1"/>
    </xf>
    <xf numFmtId="0" fontId="76" fillId="5" borderId="72" xfId="9" applyFont="1" applyFill="1" applyBorder="1" applyAlignment="1">
      <alignment horizontal="left" vertical="center" wrapText="1"/>
    </xf>
    <xf numFmtId="0" fontId="76" fillId="5" borderId="23" xfId="9" applyFont="1" applyFill="1" applyBorder="1" applyAlignment="1">
      <alignment horizontal="left" vertical="center" wrapText="1"/>
    </xf>
    <xf numFmtId="0" fontId="76" fillId="5" borderId="78" xfId="9" applyFont="1" applyFill="1" applyBorder="1" applyAlignment="1">
      <alignment horizontal="left" vertical="center" wrapText="1"/>
    </xf>
    <xf numFmtId="0" fontId="28" fillId="0" borderId="47" xfId="9" applyFont="1" applyBorder="1" applyAlignment="1">
      <alignment horizontal="center" vertical="center" wrapText="1"/>
    </xf>
    <xf numFmtId="0" fontId="28" fillId="0" borderId="44" xfId="9" applyFont="1" applyBorder="1" applyAlignment="1">
      <alignment horizontal="center" vertical="center" wrapText="1"/>
    </xf>
    <xf numFmtId="0" fontId="28" fillId="0" borderId="60" xfId="9" applyFont="1" applyBorder="1" applyAlignment="1">
      <alignment horizontal="center" vertical="center" wrapText="1"/>
    </xf>
    <xf numFmtId="0" fontId="22" fillId="0" borderId="47" xfId="9" applyFont="1" applyBorder="1" applyAlignment="1">
      <alignment horizontal="left" vertical="center" wrapText="1"/>
    </xf>
    <xf numFmtId="0" fontId="22" fillId="0" borderId="44" xfId="9" applyFont="1" applyBorder="1" applyAlignment="1">
      <alignment horizontal="left" vertical="center" wrapText="1"/>
    </xf>
    <xf numFmtId="0" fontId="22" fillId="0" borderId="60" xfId="8" applyFont="1" applyBorder="1" applyAlignment="1">
      <alignment horizontal="left" vertical="center" wrapText="1"/>
    </xf>
    <xf numFmtId="0" fontId="10" fillId="0" borderId="67" xfId="8" applyFont="1" applyBorder="1" applyAlignment="1">
      <alignment vertical="center" textRotation="255"/>
    </xf>
    <xf numFmtId="0" fontId="10" fillId="0" borderId="34" xfId="8" applyFont="1" applyBorder="1" applyAlignment="1">
      <alignment vertical="center" textRotation="255"/>
    </xf>
    <xf numFmtId="0" fontId="10" fillId="0" borderId="7" xfId="8" applyFont="1" applyBorder="1" applyAlignment="1">
      <alignment vertical="center" textRotation="255"/>
    </xf>
    <xf numFmtId="0" fontId="10" fillId="0" borderId="75" xfId="0" applyFont="1" applyBorder="1" applyAlignment="1">
      <alignment vertical="center" textRotation="255"/>
    </xf>
    <xf numFmtId="0" fontId="10" fillId="0" borderId="4" xfId="0" applyFont="1" applyBorder="1" applyAlignment="1">
      <alignment vertical="center" textRotation="255"/>
    </xf>
    <xf numFmtId="0" fontId="22" fillId="0" borderId="47" xfId="8" applyFont="1" applyBorder="1" applyAlignment="1">
      <alignment horizontal="left" vertical="center" wrapText="1"/>
    </xf>
    <xf numFmtId="0" fontId="22" fillId="0" borderId="44" xfId="8" applyFont="1" applyBorder="1" applyAlignment="1">
      <alignment horizontal="left" vertical="center" wrapText="1"/>
    </xf>
    <xf numFmtId="180" fontId="28" fillId="0" borderId="42" xfId="9" applyNumberFormat="1" applyFont="1" applyBorder="1" applyAlignment="1">
      <alignment horizontal="center" vertical="center" shrinkToFit="1"/>
    </xf>
    <xf numFmtId="0" fontId="10" fillId="0" borderId="44" xfId="8" applyFont="1" applyBorder="1" applyAlignment="1">
      <alignment horizontal="center" vertical="center" shrinkToFit="1"/>
    </xf>
    <xf numFmtId="0" fontId="10" fillId="0" borderId="60" xfId="8" applyFont="1" applyBorder="1" applyAlignment="1">
      <alignment horizontal="center" vertical="center" shrinkToFit="1"/>
    </xf>
    <xf numFmtId="0" fontId="28" fillId="0" borderId="42" xfId="9" applyFont="1" applyBorder="1" applyAlignment="1">
      <alignment horizontal="center" vertical="center" shrinkToFit="1"/>
    </xf>
    <xf numFmtId="179" fontId="28" fillId="0" borderId="42" xfId="9" applyNumberFormat="1" applyFont="1" applyBorder="1" applyAlignment="1" applyProtection="1">
      <alignment horizontal="center" vertical="center" shrinkToFit="1"/>
      <protection hidden="1"/>
    </xf>
    <xf numFmtId="0" fontId="28" fillId="0" borderId="47" xfId="7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176" fontId="22" fillId="0" borderId="65" xfId="9" applyNumberFormat="1" applyFont="1" applyBorder="1" applyAlignment="1">
      <alignment horizontal="center" vertical="center" textRotation="255"/>
    </xf>
    <xf numFmtId="176" fontId="22" fillId="0" borderId="51" xfId="9" applyNumberFormat="1" applyFont="1" applyBorder="1" applyAlignment="1">
      <alignment horizontal="center" vertical="center" textRotation="255"/>
    </xf>
    <xf numFmtId="0" fontId="10" fillId="0" borderId="51" xfId="8" applyFont="1" applyBorder="1" applyAlignment="1">
      <alignment horizontal="center" vertical="center" textRotation="255"/>
    </xf>
    <xf numFmtId="0" fontId="10" fillId="0" borderId="74" xfId="8" applyFont="1" applyBorder="1" applyAlignment="1">
      <alignment horizontal="center" vertical="center" textRotation="255"/>
    </xf>
    <xf numFmtId="0" fontId="22" fillId="0" borderId="42" xfId="9" applyFont="1" applyBorder="1" applyAlignment="1">
      <alignment horizontal="center" vertical="center" textRotation="255"/>
    </xf>
    <xf numFmtId="0" fontId="10" fillId="0" borderId="60" xfId="8" applyFont="1" applyBorder="1" applyAlignment="1">
      <alignment horizontal="center" vertical="center" textRotation="255"/>
    </xf>
    <xf numFmtId="0" fontId="74" fillId="0" borderId="42" xfId="9" applyFont="1" applyBorder="1" applyAlignment="1">
      <alignment horizontal="center" vertical="center"/>
    </xf>
    <xf numFmtId="0" fontId="74" fillId="0" borderId="44" xfId="9" applyFont="1" applyBorder="1" applyAlignment="1">
      <alignment horizontal="center" vertical="center"/>
    </xf>
    <xf numFmtId="0" fontId="49" fillId="0" borderId="44" xfId="8" applyFont="1" applyBorder="1" applyAlignment="1">
      <alignment horizontal="center" vertical="center"/>
    </xf>
    <xf numFmtId="0" fontId="49" fillId="0" borderId="60" xfId="8" applyFont="1" applyBorder="1" applyAlignment="1">
      <alignment horizontal="center" vertical="center"/>
    </xf>
    <xf numFmtId="0" fontId="30" fillId="0" borderId="42" xfId="9" applyFont="1" applyBorder="1" applyAlignment="1">
      <alignment horizontal="center" vertical="center" textRotation="255"/>
    </xf>
    <xf numFmtId="0" fontId="30" fillId="0" borderId="44" xfId="9" applyFont="1" applyBorder="1" applyAlignment="1">
      <alignment horizontal="center" vertical="center" textRotation="255"/>
    </xf>
    <xf numFmtId="0" fontId="32" fillId="0" borderId="44" xfId="8" applyFont="1" applyBorder="1" applyAlignment="1">
      <alignment horizontal="center" vertical="center" textRotation="255"/>
    </xf>
    <xf numFmtId="0" fontId="32" fillId="0" borderId="60" xfId="8" applyFont="1" applyBorder="1" applyAlignment="1">
      <alignment horizontal="center" vertical="center" textRotation="255"/>
    </xf>
    <xf numFmtId="0" fontId="28" fillId="0" borderId="42" xfId="9" applyFont="1" applyBorder="1" applyAlignment="1">
      <alignment horizontal="center" vertical="center" wrapText="1"/>
    </xf>
    <xf numFmtId="0" fontId="22" fillId="0" borderId="42" xfId="8" applyFont="1" applyBorder="1" applyAlignment="1">
      <alignment horizontal="left" vertical="center" wrapText="1"/>
    </xf>
    <xf numFmtId="0" fontId="22" fillId="0" borderId="47" xfId="8" applyFont="1" applyBorder="1" applyAlignment="1">
      <alignment horizontal="left" vertical="center" wrapText="1" shrinkToFit="1"/>
    </xf>
    <xf numFmtId="0" fontId="22" fillId="0" borderId="44" xfId="8" applyFont="1" applyBorder="1" applyAlignment="1">
      <alignment horizontal="left" vertical="center" wrapText="1" shrinkToFit="1"/>
    </xf>
    <xf numFmtId="0" fontId="28" fillId="0" borderId="2" xfId="9" applyFont="1" applyBorder="1" applyAlignment="1">
      <alignment horizontal="center" vertical="center" wrapText="1"/>
    </xf>
    <xf numFmtId="0" fontId="28" fillId="0" borderId="1" xfId="9" applyFont="1" applyBorder="1" applyAlignment="1">
      <alignment horizontal="center" vertical="center" wrapText="1"/>
    </xf>
    <xf numFmtId="0" fontId="13" fillId="0" borderId="47" xfId="9" applyFont="1" applyBorder="1" applyAlignment="1">
      <alignment horizontal="left" vertical="center" wrapText="1" shrinkToFit="1"/>
    </xf>
    <xf numFmtId="0" fontId="57" fillId="0" borderId="60" xfId="8" applyFont="1" applyBorder="1" applyAlignment="1">
      <alignment horizontal="left" vertical="center" wrapText="1"/>
    </xf>
    <xf numFmtId="0" fontId="10" fillId="0" borderId="34" xfId="8" applyFont="1" applyBorder="1" applyAlignment="1">
      <alignment horizontal="center" vertical="center" textRotation="255"/>
    </xf>
    <xf numFmtId="0" fontId="10" fillId="0" borderId="60" xfId="8" applyFont="1" applyBorder="1" applyAlignment="1">
      <alignment horizontal="left" vertical="center" wrapText="1"/>
    </xf>
    <xf numFmtId="0" fontId="22" fillId="0" borderId="38" xfId="7" applyFont="1" applyBorder="1" applyAlignment="1">
      <alignment horizontal="center"/>
    </xf>
    <xf numFmtId="0" fontId="22" fillId="0" borderId="67" xfId="7" applyFont="1" applyBorder="1" applyAlignment="1">
      <alignment horizontal="center"/>
    </xf>
    <xf numFmtId="0" fontId="75" fillId="5" borderId="26" xfId="7" applyFont="1" applyFill="1" applyBorder="1" applyAlignment="1">
      <alignment horizontal="left" vertical="center" wrapText="1"/>
    </xf>
    <xf numFmtId="0" fontId="75" fillId="5" borderId="22" xfId="0" applyFont="1" applyFill="1" applyBorder="1" applyAlignment="1">
      <alignment horizontal="left" vertical="center" wrapText="1"/>
    </xf>
    <xf numFmtId="0" fontId="75" fillId="5" borderId="11" xfId="0" applyFont="1" applyFill="1" applyBorder="1" applyAlignment="1">
      <alignment horizontal="left" vertical="center" wrapText="1"/>
    </xf>
    <xf numFmtId="0" fontId="28" fillId="0" borderId="44" xfId="9" applyFont="1" applyBorder="1" applyAlignment="1">
      <alignment horizontal="center" vertical="center" shrinkToFit="1"/>
    </xf>
    <xf numFmtId="0" fontId="28" fillId="0" borderId="58" xfId="9" applyFont="1" applyBorder="1" applyAlignment="1">
      <alignment horizontal="center" vertical="center" shrinkToFit="1"/>
    </xf>
    <xf numFmtId="179" fontId="28" fillId="0" borderId="44" xfId="9" applyNumberFormat="1" applyFont="1" applyBorder="1" applyAlignment="1" applyProtection="1">
      <alignment horizontal="center" vertical="center" shrinkToFit="1"/>
      <protection hidden="1"/>
    </xf>
    <xf numFmtId="179" fontId="28" fillId="0" borderId="58" xfId="9" applyNumberFormat="1" applyFont="1" applyBorder="1" applyAlignment="1" applyProtection="1">
      <alignment horizontal="center" vertical="center" shrinkToFit="1"/>
      <protection hidden="1"/>
    </xf>
    <xf numFmtId="0" fontId="40" fillId="0" borderId="63" xfId="8" applyFont="1" applyBorder="1" applyAlignment="1">
      <alignment horizontal="left" vertical="center" wrapText="1"/>
    </xf>
    <xf numFmtId="0" fontId="40" fillId="0" borderId="25" xfId="8" applyFont="1" applyBorder="1" applyAlignment="1">
      <alignment horizontal="left" vertical="center" wrapText="1"/>
    </xf>
    <xf numFmtId="0" fontId="40" fillId="0" borderId="71" xfId="8" applyFont="1" applyBorder="1" applyAlignment="1">
      <alignment horizontal="left" vertical="center" wrapText="1"/>
    </xf>
    <xf numFmtId="176" fontId="22" fillId="0" borderId="57" xfId="9" applyNumberFormat="1" applyFont="1" applyBorder="1" applyAlignment="1">
      <alignment horizontal="center" vertical="center" textRotation="255"/>
    </xf>
    <xf numFmtId="0" fontId="22" fillId="0" borderId="58" xfId="9" applyFont="1" applyBorder="1" applyAlignment="1">
      <alignment horizontal="center" vertical="center" textRotation="255"/>
    </xf>
    <xf numFmtId="0" fontId="74" fillId="0" borderId="58" xfId="9" applyFont="1" applyBorder="1" applyAlignment="1">
      <alignment horizontal="center" vertical="center"/>
    </xf>
    <xf numFmtId="0" fontId="30" fillId="0" borderId="58" xfId="9" applyFont="1" applyBorder="1" applyAlignment="1">
      <alignment horizontal="center" vertical="center" textRotation="255"/>
    </xf>
    <xf numFmtId="0" fontId="46" fillId="0" borderId="72" xfId="9" applyFont="1" applyBorder="1" applyAlignment="1">
      <alignment horizontal="left" vertical="center" wrapText="1"/>
    </xf>
    <xf numFmtId="0" fontId="22" fillId="0" borderId="47" xfId="9" applyFont="1" applyBorder="1" applyAlignment="1">
      <alignment horizontal="left" vertical="center" wrapText="1" shrinkToFit="1"/>
    </xf>
    <xf numFmtId="0" fontId="22" fillId="0" borderId="44" xfId="9" applyFont="1" applyBorder="1" applyAlignment="1">
      <alignment horizontal="left" vertical="center" wrapText="1" shrinkToFit="1"/>
    </xf>
    <xf numFmtId="0" fontId="10" fillId="0" borderId="48" xfId="9" applyFont="1" applyBorder="1" applyAlignment="1">
      <alignment vertical="center" textRotation="255" wrapText="1"/>
    </xf>
    <xf numFmtId="0" fontId="10" fillId="0" borderId="9" xfId="9" applyFont="1" applyBorder="1">
      <alignment vertical="center"/>
    </xf>
    <xf numFmtId="0" fontId="10" fillId="0" borderId="34" xfId="9" applyFont="1" applyBorder="1" applyAlignment="1">
      <alignment vertical="center" textRotation="255" wrapText="1"/>
    </xf>
    <xf numFmtId="0" fontId="10" fillId="0" borderId="7" xfId="9" applyFont="1" applyBorder="1">
      <alignment vertical="center"/>
    </xf>
    <xf numFmtId="0" fontId="10" fillId="0" borderId="34" xfId="9" applyFont="1" applyBorder="1">
      <alignment vertical="center"/>
    </xf>
    <xf numFmtId="0" fontId="10" fillId="0" borderId="35" xfId="9" applyFont="1" applyBorder="1">
      <alignment vertical="center"/>
    </xf>
    <xf numFmtId="0" fontId="10" fillId="0" borderId="24" xfId="9" applyFont="1" applyBorder="1">
      <alignment vertical="center"/>
    </xf>
    <xf numFmtId="0" fontId="10" fillId="0" borderId="2" xfId="9" applyFont="1" applyBorder="1" applyAlignment="1">
      <alignment horizontal="center" vertical="center" textRotation="255"/>
    </xf>
    <xf numFmtId="0" fontId="10" fillId="0" borderId="26" xfId="9" applyFont="1" applyBorder="1" applyAlignment="1">
      <alignment horizontal="center" vertical="center" textRotation="255"/>
    </xf>
    <xf numFmtId="0" fontId="10" fillId="0" borderId="70" xfId="9" applyFont="1" applyBorder="1" applyAlignment="1">
      <alignment horizontal="center" vertical="center" textRotation="255"/>
    </xf>
    <xf numFmtId="0" fontId="28" fillId="0" borderId="40" xfId="7" applyFont="1" applyBorder="1" applyAlignment="1">
      <alignment horizontal="center" vertical="center" wrapText="1"/>
    </xf>
    <xf numFmtId="0" fontId="28" fillId="0" borderId="42" xfId="7" applyFont="1" applyBorder="1" applyAlignment="1">
      <alignment horizontal="center" vertical="center" wrapText="1"/>
    </xf>
    <xf numFmtId="0" fontId="22" fillId="0" borderId="47" xfId="7" applyFont="1" applyBorder="1" applyAlignment="1">
      <alignment horizontal="left" vertical="center" wrapText="1"/>
    </xf>
    <xf numFmtId="0" fontId="22" fillId="0" borderId="44" xfId="7" applyFont="1" applyBorder="1" applyAlignment="1">
      <alignment horizontal="left" vertical="center" wrapText="1"/>
    </xf>
    <xf numFmtId="0" fontId="15" fillId="0" borderId="47" xfId="9" applyFont="1" applyBorder="1" applyAlignment="1">
      <alignment horizontal="center" vertical="center" wrapText="1"/>
    </xf>
    <xf numFmtId="0" fontId="15" fillId="0" borderId="44" xfId="9" applyFont="1" applyBorder="1" applyAlignment="1">
      <alignment horizontal="center" vertical="center" wrapText="1"/>
    </xf>
    <xf numFmtId="0" fontId="15" fillId="0" borderId="34" xfId="9" applyFont="1" applyBorder="1" applyAlignment="1">
      <alignment horizontal="center" vertical="center" wrapText="1"/>
    </xf>
    <xf numFmtId="0" fontId="36" fillId="0" borderId="47" xfId="9" applyFont="1" applyBorder="1" applyAlignment="1">
      <alignment horizontal="center" vertical="center" wrapText="1"/>
    </xf>
    <xf numFmtId="0" fontId="23" fillId="0" borderId="44" xfId="9" applyFont="1" applyBorder="1" applyAlignment="1">
      <alignment horizontal="left" vertical="center" wrapText="1"/>
    </xf>
    <xf numFmtId="0" fontId="23" fillId="0" borderId="47" xfId="9" applyFont="1" applyBorder="1" applyAlignment="1">
      <alignment horizontal="left" vertical="center" wrapText="1" shrinkToFit="1"/>
    </xf>
    <xf numFmtId="0" fontId="86" fillId="0" borderId="47" xfId="9" applyFont="1" applyBorder="1" applyAlignment="1">
      <alignment horizontal="left" vertical="center" wrapText="1" shrinkToFit="1"/>
    </xf>
    <xf numFmtId="0" fontId="42" fillId="0" borderId="60" xfId="8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4" xfId="0" applyBorder="1" applyAlignment="1">
      <alignment vertical="center"/>
    </xf>
    <xf numFmtId="176" fontId="22" fillId="0" borderId="45" xfId="9" applyNumberFormat="1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30" fillId="0" borderId="47" xfId="9" applyFont="1" applyBorder="1" applyAlignment="1">
      <alignment horizontal="center" vertical="center" textRotation="255" wrapText="1"/>
    </xf>
    <xf numFmtId="0" fontId="0" fillId="0" borderId="58" xfId="0" applyBorder="1" applyAlignment="1">
      <alignment horizontal="center" vertical="center" textRotation="255"/>
    </xf>
    <xf numFmtId="0" fontId="22" fillId="0" borderId="47" xfId="9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6" fillId="0" borderId="47" xfId="9" applyFont="1" applyBorder="1" applyAlignment="1">
      <alignment horizontal="center" vertical="center" textRotation="255"/>
    </xf>
    <xf numFmtId="0" fontId="28" fillId="0" borderId="47" xfId="9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179" fontId="28" fillId="0" borderId="47" xfId="9" applyNumberFormat="1" applyFont="1" applyBorder="1" applyAlignment="1" applyProtection="1">
      <alignment horizontal="center" vertical="center" shrinkToFit="1"/>
      <protection hidden="1"/>
    </xf>
    <xf numFmtId="0" fontId="13" fillId="0" borderId="47" xfId="9" applyFont="1" applyBorder="1" applyAlignment="1">
      <alignment horizontal="left" vertical="center" wrapText="1"/>
    </xf>
    <xf numFmtId="0" fontId="13" fillId="0" borderId="44" xfId="9" applyFont="1" applyBorder="1" applyAlignment="1">
      <alignment horizontal="left" vertical="center" wrapText="1"/>
    </xf>
    <xf numFmtId="0" fontId="25" fillId="0" borderId="60" xfId="8" applyFont="1" applyBorder="1" applyAlignment="1">
      <alignment horizontal="left" vertical="center" wrapText="1"/>
    </xf>
    <xf numFmtId="0" fontId="36" fillId="0" borderId="42" xfId="7" applyFont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1" fillId="0" borderId="42" xfId="9" applyFont="1" applyBorder="1" applyAlignment="1">
      <alignment horizontal="center" vertical="center" wrapText="1"/>
    </xf>
    <xf numFmtId="0" fontId="11" fillId="0" borderId="44" xfId="9" applyFont="1" applyBorder="1" applyAlignment="1">
      <alignment horizontal="center" vertical="center" wrapText="1"/>
    </xf>
    <xf numFmtId="0" fontId="11" fillId="0" borderId="60" xfId="9" applyFont="1" applyBorder="1" applyAlignment="1">
      <alignment horizontal="center" vertical="center" wrapText="1"/>
    </xf>
    <xf numFmtId="0" fontId="13" fillId="0" borderId="44" xfId="9" applyFont="1" applyBorder="1" applyAlignment="1">
      <alignment horizontal="left" vertical="center" wrapText="1" shrinkToFit="1"/>
    </xf>
    <xf numFmtId="0" fontId="13" fillId="0" borderId="60" xfId="8" applyFont="1" applyBorder="1" applyAlignment="1">
      <alignment horizontal="left" vertical="center" wrapText="1"/>
    </xf>
    <xf numFmtId="0" fontId="11" fillId="0" borderId="47" xfId="9" applyFont="1" applyBorder="1" applyAlignment="1">
      <alignment horizontal="center" vertical="center" wrapText="1"/>
    </xf>
    <xf numFmtId="0" fontId="11" fillId="0" borderId="47" xfId="7" applyFont="1" applyBorder="1" applyAlignment="1">
      <alignment horizontal="center" vertical="center" wrapText="1"/>
    </xf>
    <xf numFmtId="0" fontId="11" fillId="0" borderId="44" xfId="7" applyFont="1" applyBorder="1" applyAlignment="1">
      <alignment horizontal="center" vertical="center" wrapText="1"/>
    </xf>
    <xf numFmtId="0" fontId="11" fillId="0" borderId="60" xfId="7" applyFont="1" applyBorder="1" applyAlignment="1">
      <alignment horizontal="center" vertical="center" wrapText="1"/>
    </xf>
    <xf numFmtId="0" fontId="13" fillId="0" borderId="47" xfId="8" applyFont="1" applyBorder="1" applyAlignment="1">
      <alignment horizontal="left" vertical="center" wrapText="1"/>
    </xf>
    <xf numFmtId="0" fontId="13" fillId="0" borderId="44" xfId="8" applyFont="1" applyBorder="1" applyAlignment="1">
      <alignment horizontal="left" vertical="center" wrapText="1"/>
    </xf>
    <xf numFmtId="0" fontId="11" fillId="0" borderId="2" xfId="9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0" fontId="11" fillId="0" borderId="47" xfId="7" applyFont="1" applyBorder="1" applyAlignment="1">
      <alignment horizontal="center" wrapText="1"/>
    </xf>
    <xf numFmtId="0" fontId="13" fillId="0" borderId="47" xfId="8" applyFont="1" applyBorder="1" applyAlignment="1">
      <alignment horizontal="left" vertical="center" wrapText="1" shrinkToFit="1"/>
    </xf>
    <xf numFmtId="0" fontId="13" fillId="0" borderId="44" xfId="8" applyFont="1" applyBorder="1" applyAlignment="1">
      <alignment horizontal="left" vertical="center" wrapText="1" shrinkToFit="1"/>
    </xf>
    <xf numFmtId="0" fontId="13" fillId="0" borderId="47" xfId="7" applyFont="1" applyBorder="1" applyAlignment="1">
      <alignment horizontal="left" vertical="center" wrapText="1"/>
    </xf>
    <xf numFmtId="0" fontId="13" fillId="0" borderId="44" xfId="7" applyFont="1" applyBorder="1" applyAlignment="1">
      <alignment horizontal="left" vertical="center" wrapText="1"/>
    </xf>
    <xf numFmtId="0" fontId="11" fillId="0" borderId="47" xfId="8" applyFont="1" applyBorder="1" applyAlignment="1">
      <alignment horizontal="center" vertical="center" wrapText="1"/>
    </xf>
    <xf numFmtId="0" fontId="11" fillId="0" borderId="44" xfId="8" applyFont="1" applyBorder="1" applyAlignment="1">
      <alignment horizontal="center" vertical="center" wrapText="1"/>
    </xf>
    <xf numFmtId="0" fontId="11" fillId="0" borderId="60" xfId="8" applyFont="1" applyBorder="1" applyAlignment="1">
      <alignment horizontal="center" vertical="center" wrapText="1"/>
    </xf>
    <xf numFmtId="0" fontId="21" fillId="0" borderId="44" xfId="7" applyFont="1" applyBorder="1" applyAlignment="1">
      <alignment horizontal="center" vertical="top" wrapText="1"/>
    </xf>
    <xf numFmtId="0" fontId="62" fillId="0" borderId="44" xfId="0" applyFont="1" applyBorder="1" applyAlignment="1">
      <alignment horizontal="center" vertical="top" wrapText="1"/>
    </xf>
    <xf numFmtId="0" fontId="62" fillId="0" borderId="60" xfId="0" applyFont="1" applyBorder="1" applyAlignment="1">
      <alignment horizontal="center" vertical="top" wrapText="1"/>
    </xf>
    <xf numFmtId="0" fontId="36" fillId="2" borderId="44" xfId="7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56" fillId="2" borderId="69" xfId="9" applyFont="1" applyFill="1" applyBorder="1" applyAlignment="1">
      <alignment vertical="center" wrapText="1"/>
    </xf>
    <xf numFmtId="0" fontId="56" fillId="2" borderId="85" xfId="9" applyFont="1" applyFill="1" applyBorder="1" applyAlignment="1">
      <alignment vertical="center" wrapText="1"/>
    </xf>
    <xf numFmtId="0" fontId="56" fillId="2" borderId="84" xfId="9" applyFont="1" applyFill="1" applyBorder="1" applyAlignment="1">
      <alignment vertical="center" wrapText="1"/>
    </xf>
    <xf numFmtId="0" fontId="36" fillId="2" borderId="44" xfId="0" applyFont="1" applyFill="1" applyBorder="1" applyAlignment="1">
      <alignment horizontal="center" wrapText="1"/>
    </xf>
    <xf numFmtId="0" fontId="63" fillId="0" borderId="47" xfId="9" applyFont="1" applyBorder="1" applyAlignment="1">
      <alignment horizontal="center" vertical="center" wrapText="1"/>
    </xf>
    <xf numFmtId="0" fontId="63" fillId="0" borderId="44" xfId="9" applyFont="1" applyBorder="1" applyAlignment="1">
      <alignment horizontal="center" vertical="center" wrapText="1"/>
    </xf>
    <xf numFmtId="0" fontId="63" fillId="0" borderId="60" xfId="9" applyFont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178" fontId="36" fillId="2" borderId="26" xfId="7" applyNumberFormat="1" applyFont="1" applyFill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</cellXfs>
  <cellStyles count="14">
    <cellStyle name="一般" xfId="0" builtinId="0"/>
    <cellStyle name="一般 2" xfId="1" xr:uid="{00000000-0005-0000-0000-000001000000}"/>
    <cellStyle name="一般 2 2" xfId="7" xr:uid="{00000000-0005-0000-0000-000002000000}"/>
    <cellStyle name="一般 2 3" xfId="8" xr:uid="{00000000-0005-0000-0000-000003000000}"/>
    <cellStyle name="一般 3" xfId="2" xr:uid="{00000000-0005-0000-0000-000004000000}"/>
    <cellStyle name="一般 3 2" xfId="5" xr:uid="{00000000-0005-0000-0000-000005000000}"/>
    <cellStyle name="一般 3 2 2" xfId="11" xr:uid="{00000000-0005-0000-0000-000006000000}"/>
    <cellStyle name="一般 3 3" xfId="10" xr:uid="{00000000-0005-0000-0000-000007000000}"/>
    <cellStyle name="一般 3 3 3" xfId="12" xr:uid="{00000000-0005-0000-0000-000008000000}"/>
    <cellStyle name="一般 4" xfId="3" xr:uid="{00000000-0005-0000-0000-000009000000}"/>
    <cellStyle name="一般 4 2" xfId="9" xr:uid="{00000000-0005-0000-0000-00000A000000}"/>
    <cellStyle name="一般 5" xfId="4" xr:uid="{00000000-0005-0000-0000-00000B000000}"/>
    <cellStyle name="一般 6" xfId="6" xr:uid="{00000000-0005-0000-0000-00000C000000}"/>
    <cellStyle name="一般 7" xfId="13" xr:uid="{00000000-0005-0000-0000-00000D000000}"/>
  </cellStyles>
  <dxfs count="0"/>
  <tableStyles count="0" defaultTableStyle="TableStyleMedium2" defaultPivotStyle="PivotStyleLight16"/>
  <colors>
    <mruColors>
      <color rgb="FFFFE1E1"/>
      <color rgb="FFFFCCCC"/>
      <color rgb="FFFFFFCC"/>
      <color rgb="FFE2C5FF"/>
      <color rgb="FFE6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heue\AppData\Local\Microsoft\Windows\Temporary%20Internet%20Files\Content.IE5\HGZY0LS3\&#33756;&#21934;&#323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當月業單總表"/>
      <sheetName val="RefersList"/>
    </sheetNames>
    <sheetDataSet>
      <sheetData sheetId="0"/>
      <sheetData sheetId="1">
        <row r="2">
          <cell r="A2" t="str">
            <v>基隆市中正區正濱國小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view="pageBreakPreview" zoomScaleNormal="100" workbookViewId="0">
      <selection sqref="A1:O8"/>
    </sheetView>
  </sheetViews>
  <sheetFormatPr defaultColWidth="9" defaultRowHeight="19.5"/>
  <cols>
    <col min="1" max="1" width="6" style="89" customWidth="1"/>
    <col min="2" max="2" width="5" style="1" customWidth="1"/>
    <col min="3" max="3" width="9.90625" style="28" customWidth="1"/>
    <col min="4" max="4" width="20.08984375" style="28" customWidth="1"/>
    <col min="5" max="5" width="12.453125" style="28" customWidth="1"/>
    <col min="6" max="6" width="11.6328125" style="28" customWidth="1"/>
    <col min="7" max="7" width="14.7265625" style="28" customWidth="1"/>
    <col min="8" max="8" width="8.453125" style="1" customWidth="1"/>
    <col min="9" max="13" width="4.453125" style="1" customWidth="1"/>
    <col min="14" max="14" width="5.7265625" style="1" customWidth="1"/>
    <col min="15" max="15" width="5.90625" style="29" customWidth="1"/>
    <col min="16" max="16384" width="9" style="1"/>
  </cols>
  <sheetData>
    <row r="1" spans="1:15" s="67" customFormat="1" ht="19.899999999999999" customHeight="1">
      <c r="A1" s="519" t="s">
        <v>172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</row>
    <row r="2" spans="1:15" s="67" customFormat="1" ht="19.899999999999999" customHeight="1">
      <c r="A2" s="520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</row>
    <row r="3" spans="1:15" s="67" customFormat="1" ht="19.899999999999999" customHeight="1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</row>
    <row r="4" spans="1:15" s="67" customFormat="1" ht="19.899999999999999" customHeight="1">
      <c r="A4" s="520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</row>
    <row r="5" spans="1:15" s="67" customFormat="1" ht="19.899999999999999" customHeight="1">
      <c r="A5" s="520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</row>
    <row r="6" spans="1:15" s="67" customFormat="1" ht="19.899999999999999" customHeight="1">
      <c r="A6" s="520"/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</row>
    <row r="7" spans="1:15" s="67" customFormat="1" ht="19.899999999999999" customHeight="1">
      <c r="A7" s="520"/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</row>
    <row r="8" spans="1:15" s="67" customFormat="1" ht="28.9" customHeight="1">
      <c r="A8" s="520"/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</row>
    <row r="9" spans="1:15" ht="31.5" customHeight="1">
      <c r="A9" s="521" t="s">
        <v>313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</row>
    <row r="10" spans="1:15" ht="61.5" customHeight="1">
      <c r="A10" s="141" t="s">
        <v>173</v>
      </c>
      <c r="B10" s="142" t="s">
        <v>29</v>
      </c>
      <c r="C10" s="142" t="s">
        <v>174</v>
      </c>
      <c r="D10" s="522" t="s">
        <v>175</v>
      </c>
      <c r="E10" s="523"/>
      <c r="F10" s="524"/>
      <c r="G10" s="142" t="s">
        <v>31</v>
      </c>
      <c r="H10" s="133" t="s">
        <v>35</v>
      </c>
      <c r="I10" s="134" t="s">
        <v>36</v>
      </c>
      <c r="J10" s="134" t="s">
        <v>37</v>
      </c>
      <c r="K10" s="134" t="s">
        <v>38</v>
      </c>
      <c r="L10" s="134" t="s">
        <v>39</v>
      </c>
      <c r="M10" s="134" t="s">
        <v>40</v>
      </c>
      <c r="N10" s="134" t="s">
        <v>41</v>
      </c>
      <c r="O10" s="134" t="s">
        <v>42</v>
      </c>
    </row>
    <row r="11" spans="1:15" ht="13.5" customHeight="1" thickBot="1">
      <c r="A11" s="82"/>
      <c r="B11" s="3"/>
      <c r="C11" s="3"/>
      <c r="D11" s="4"/>
      <c r="E11" s="5"/>
      <c r="F11" s="6"/>
      <c r="G11" s="3"/>
      <c r="H11" s="135"/>
      <c r="I11" s="525" t="s">
        <v>43</v>
      </c>
      <c r="J11" s="526"/>
      <c r="K11" s="526"/>
      <c r="L11" s="526"/>
      <c r="M11" s="526"/>
      <c r="N11" s="526"/>
      <c r="O11" s="527"/>
    </row>
    <row r="12" spans="1:15" ht="25.15" hidden="1" customHeight="1" thickTop="1">
      <c r="A12" s="122"/>
      <c r="B12" s="123"/>
      <c r="C12" s="528"/>
      <c r="D12" s="529"/>
      <c r="E12" s="529"/>
      <c r="F12" s="529"/>
      <c r="G12" s="529"/>
      <c r="H12" s="530"/>
      <c r="I12" s="511" t="s">
        <v>44</v>
      </c>
      <c r="J12" s="512"/>
      <c r="K12" s="512"/>
      <c r="L12" s="512"/>
      <c r="M12" s="512"/>
      <c r="N12" s="139">
        <f>第十九週!$L$142</f>
        <v>5.0250000000000004</v>
      </c>
      <c r="O12" s="137" t="s">
        <v>33</v>
      </c>
    </row>
    <row r="13" spans="1:15" ht="25.15" hidden="1" customHeight="1">
      <c r="A13" s="92"/>
      <c r="B13" s="96"/>
      <c r="C13" s="13"/>
      <c r="D13" s="14"/>
      <c r="E13" s="14"/>
      <c r="F13" s="14"/>
      <c r="G13" s="14"/>
      <c r="H13" s="12"/>
      <c r="I13" s="511" t="s">
        <v>32</v>
      </c>
      <c r="J13" s="512"/>
      <c r="K13" s="512"/>
      <c r="L13" s="512"/>
      <c r="M13" s="512"/>
      <c r="N13" s="139">
        <f>第十九週!$M$142</f>
        <v>2.5249999999999999</v>
      </c>
      <c r="O13" s="137" t="s">
        <v>33</v>
      </c>
    </row>
    <row r="14" spans="1:15" ht="25.15" hidden="1" customHeight="1">
      <c r="A14" s="84"/>
      <c r="B14" s="12"/>
      <c r="C14" s="517"/>
      <c r="D14" s="518"/>
      <c r="E14" s="14"/>
      <c r="F14" s="14"/>
      <c r="G14" s="14"/>
      <c r="H14" s="12"/>
      <c r="I14" s="511" t="s">
        <v>45</v>
      </c>
      <c r="J14" s="512"/>
      <c r="K14" s="512"/>
      <c r="L14" s="512"/>
      <c r="M14" s="512"/>
      <c r="N14" s="139">
        <f>第十九週!$N$142</f>
        <v>1.5</v>
      </c>
      <c r="O14" s="137" t="s">
        <v>33</v>
      </c>
    </row>
    <row r="15" spans="1:15" ht="25.15" customHeight="1" thickTop="1">
      <c r="A15" s="84">
        <v>45293</v>
      </c>
      <c r="B15" s="12" t="s">
        <v>46</v>
      </c>
      <c r="C15" s="17" t="str">
        <f>第十九週!$D$76</f>
        <v>燕麥飯</v>
      </c>
      <c r="D15" s="18" t="str">
        <f>第十九週!E78</f>
        <v>味噌燒雞</v>
      </c>
      <c r="E15" s="18" t="str">
        <f>第十九週!$E$86</f>
        <v>海帶干絲</v>
      </c>
      <c r="F15" s="18" t="str">
        <f>第十九週!$E$95</f>
        <v>季節時蔬</v>
      </c>
      <c r="G15" s="18" t="str">
        <f>第十九週!$E$97</f>
        <v>金茸蛋花湯</v>
      </c>
      <c r="H15" s="2" t="str">
        <f>第十九週!$E$105</f>
        <v>★保久乳+原件水果</v>
      </c>
      <c r="I15" s="511" t="s">
        <v>47</v>
      </c>
      <c r="J15" s="512"/>
      <c r="K15" s="512"/>
      <c r="L15" s="512"/>
      <c r="M15" s="512"/>
      <c r="N15" s="139">
        <f>第十九週!$O$142</f>
        <v>0.875</v>
      </c>
      <c r="O15" s="137" t="s">
        <v>33</v>
      </c>
    </row>
    <row r="16" spans="1:15" ht="25.15" customHeight="1" thickBot="1">
      <c r="A16" s="85">
        <v>45294</v>
      </c>
      <c r="B16" s="3" t="s">
        <v>48</v>
      </c>
      <c r="C16" s="15" t="str">
        <f>第十九週!$D$106</f>
        <v>糙米飯</v>
      </c>
      <c r="D16" s="16" t="str">
        <f>第十九週!$E$108</f>
        <v>蘿蔔燉肉</v>
      </c>
      <c r="E16" s="16" t="str">
        <f>第十九週!$E$116</f>
        <v>日式蒸蛋</v>
      </c>
      <c r="F16" s="16" t="str">
        <f>第十九週!$E$127</f>
        <v>有機時蔬</v>
      </c>
      <c r="G16" s="16" t="str">
        <f>第十九週!$E$129</f>
        <v>綠豆雙寶湯</v>
      </c>
      <c r="H16" s="3" t="str">
        <f>第十九週!E138</f>
        <v>截切水果</v>
      </c>
      <c r="I16" s="513" t="s">
        <v>49</v>
      </c>
      <c r="J16" s="514"/>
      <c r="K16" s="514"/>
      <c r="L16" s="514"/>
      <c r="M16" s="514"/>
      <c r="N16" s="140">
        <f>第十九週!$P$142</f>
        <v>2.5249999999999999</v>
      </c>
      <c r="O16" s="138" t="s">
        <v>33</v>
      </c>
    </row>
    <row r="17" spans="1:15" ht="25.15" customHeight="1" thickTop="1">
      <c r="A17" s="83">
        <v>45297</v>
      </c>
      <c r="B17" s="7" t="s">
        <v>16</v>
      </c>
      <c r="C17" s="8" t="str">
        <f>第二十週!$D$8</f>
        <v>五穀飯</v>
      </c>
      <c r="D17" s="9" t="str">
        <f>第二十週!$E$10</f>
        <v>照燒雞丁</v>
      </c>
      <c r="E17" s="9" t="str">
        <f>第二十週!$E$18</f>
        <v>三杯油腐</v>
      </c>
      <c r="F17" s="9" t="str">
        <f>第二十週!$E$26</f>
        <v>季節時蔬</v>
      </c>
      <c r="G17" s="9" t="str">
        <f>第二十週!$E$28</f>
        <v>蘿蔔蝦味球湯</v>
      </c>
      <c r="H17" s="7" t="str">
        <f>第二十週!$E$35</f>
        <v>★保久乳</v>
      </c>
      <c r="I17" s="515" t="s">
        <v>44</v>
      </c>
      <c r="J17" s="516"/>
      <c r="K17" s="516"/>
      <c r="L17" s="516"/>
      <c r="M17" s="516"/>
      <c r="N17" s="139">
        <f>第二十週!$L$167</f>
        <v>4.6399999999999997</v>
      </c>
      <c r="O17" s="137" t="s">
        <v>15</v>
      </c>
    </row>
    <row r="18" spans="1:15" ht="25.15" customHeight="1">
      <c r="A18" s="84">
        <f>A17+1</f>
        <v>45298</v>
      </c>
      <c r="B18" s="12" t="s">
        <v>17</v>
      </c>
      <c r="C18" s="13" t="str">
        <f>第二十週!$D$36</f>
        <v>香Q米飯</v>
      </c>
      <c r="D18" s="14" t="str">
        <f>第二十週!$E$36</f>
        <v>炸豬排*1</v>
      </c>
      <c r="E18" s="14" t="str">
        <f>第二十週!E46</f>
        <v>田園三色</v>
      </c>
      <c r="F18" s="14" t="str">
        <f>第二十週!$E$55</f>
        <v>季節時蔬</v>
      </c>
      <c r="G18" s="14" t="str">
        <f>第二十週!$E$57</f>
        <v>大頭菜排骨湯</v>
      </c>
      <c r="H18" s="12" t="str">
        <f>第二十週!$E$65</f>
        <v>100%果汁+幼兒園水果</v>
      </c>
      <c r="I18" s="511" t="s">
        <v>32</v>
      </c>
      <c r="J18" s="512"/>
      <c r="K18" s="512"/>
      <c r="L18" s="512"/>
      <c r="M18" s="512"/>
      <c r="N18" s="139">
        <f>第二十週!$M$167</f>
        <v>2.8600000000000003</v>
      </c>
      <c r="O18" s="137" t="s">
        <v>15</v>
      </c>
    </row>
    <row r="19" spans="1:15" ht="25.15" customHeight="1">
      <c r="A19" s="84">
        <f>A17+2</f>
        <v>45299</v>
      </c>
      <c r="B19" s="12" t="s">
        <v>18</v>
      </c>
      <c r="C19" s="517" t="str">
        <f>第二十週!E66</f>
        <v>奶香義大利麵</v>
      </c>
      <c r="D19" s="518"/>
      <c r="E19" s="14" t="str">
        <f>第二十週!$E$77</f>
        <v>茄汁燒雞</v>
      </c>
      <c r="F19" s="14" t="str">
        <f>第二十週!$E$89</f>
        <v>季節時蔬</v>
      </c>
      <c r="G19" s="14" t="str">
        <f>第二十週!$E$91</f>
        <v>玉米濃湯</v>
      </c>
      <c r="H19" s="12" t="str">
        <f>第二十週!$E$98</f>
        <v>截切水果</v>
      </c>
      <c r="I19" s="511" t="s">
        <v>27</v>
      </c>
      <c r="J19" s="512"/>
      <c r="K19" s="512"/>
      <c r="L19" s="512"/>
      <c r="M19" s="512"/>
      <c r="N19" s="139">
        <f>第二十週!$N$167</f>
        <v>1.6800000000000002</v>
      </c>
      <c r="O19" s="137" t="s">
        <v>15</v>
      </c>
    </row>
    <row r="20" spans="1:15" ht="25.15" customHeight="1">
      <c r="A20" s="86">
        <f>A17+3</f>
        <v>45300</v>
      </c>
      <c r="B20" s="2" t="s">
        <v>19</v>
      </c>
      <c r="C20" s="17" t="str">
        <f>第二十週!$D$99</f>
        <v>燕麥飯</v>
      </c>
      <c r="D20" s="18" t="str">
        <f>第二十週!$E$101</f>
        <v>豆瓣魚丁</v>
      </c>
      <c r="E20" s="18" t="str">
        <f>第二十週!$E$110</f>
        <v>菜脯蛋</v>
      </c>
      <c r="F20" s="18" t="str">
        <f>第二十週!$E$120</f>
        <v>季節時蔬</v>
      </c>
      <c r="G20" s="18" t="str">
        <f>第二十週!$E$122</f>
        <v>香菇雞湯</v>
      </c>
      <c r="H20" s="132" t="str">
        <f>第二十週!$E$131</f>
        <v>★保久乳+截切水果</v>
      </c>
      <c r="I20" s="511" t="s">
        <v>28</v>
      </c>
      <c r="J20" s="512"/>
      <c r="K20" s="512"/>
      <c r="L20" s="512"/>
      <c r="M20" s="512"/>
      <c r="N20" s="139">
        <f>第二十週!$O$167</f>
        <v>0.9</v>
      </c>
      <c r="O20" s="136" t="s">
        <v>15</v>
      </c>
    </row>
    <row r="21" spans="1:15" ht="25.15" customHeight="1" thickBot="1">
      <c r="A21" s="85">
        <f>A17+4</f>
        <v>45301</v>
      </c>
      <c r="B21" s="3" t="s">
        <v>20</v>
      </c>
      <c r="C21" s="15" t="str">
        <f>第二十週!$D$132</f>
        <v>胚芽飯</v>
      </c>
      <c r="D21" s="16" t="str">
        <f>第二十週!$E$134</f>
        <v>壽喜燒肉片</v>
      </c>
      <c r="E21" s="16" t="str">
        <f>第二十週!$E$145</f>
        <v>黃瓜黑輪</v>
      </c>
      <c r="F21" s="16" t="str">
        <f>第二十週!$E$154</f>
        <v>有機時蔬</v>
      </c>
      <c r="G21" s="16" t="str">
        <f>第二十週!E156</f>
        <v>味噌豆腐湯</v>
      </c>
      <c r="H21" s="3" t="s">
        <v>726</v>
      </c>
      <c r="I21" s="513" t="s">
        <v>50</v>
      </c>
      <c r="J21" s="514"/>
      <c r="K21" s="514"/>
      <c r="L21" s="514"/>
      <c r="M21" s="514"/>
      <c r="N21" s="140">
        <f>第二十週!$P$167</f>
        <v>2.48</v>
      </c>
      <c r="O21" s="138" t="s">
        <v>15</v>
      </c>
    </row>
    <row r="22" spans="1:15" ht="25.15" customHeight="1" thickTop="1">
      <c r="A22" s="83">
        <v>45304</v>
      </c>
      <c r="B22" s="7" t="s">
        <v>16</v>
      </c>
      <c r="C22" s="8" t="str">
        <f>第二十一週!$D$8</f>
        <v>五穀飯</v>
      </c>
      <c r="D22" s="9" t="str">
        <f>第二十一週!$E$10</f>
        <v>筍乾燒肉</v>
      </c>
      <c r="E22" s="9" t="str">
        <f>第二十一週!$E$16</f>
        <v>玉米高麗菜</v>
      </c>
      <c r="F22" s="9" t="str">
        <f>第二十一週!$E$27</f>
        <v>季節時蔬</v>
      </c>
      <c r="G22" s="9" t="str">
        <f>第二十一週!$E$29</f>
        <v>紅豆紫米湯</v>
      </c>
      <c r="H22" s="7" t="str">
        <f>第二十一週!$E$37</f>
        <v>★保久乳</v>
      </c>
      <c r="I22" s="515" t="s">
        <v>44</v>
      </c>
      <c r="J22" s="516"/>
      <c r="K22" s="516"/>
      <c r="L22" s="516"/>
      <c r="M22" s="516"/>
      <c r="N22" s="139">
        <f>第二十一週!$L$164</f>
        <v>5.12</v>
      </c>
      <c r="O22" s="137" t="s">
        <v>15</v>
      </c>
    </row>
    <row r="23" spans="1:15" ht="25.15" customHeight="1">
      <c r="A23" s="84">
        <f>A22+1</f>
        <v>45305</v>
      </c>
      <c r="B23" s="12" t="s">
        <v>17</v>
      </c>
      <c r="C23" s="13" t="str">
        <f>第二十一週!$D$38</f>
        <v>香Q米飯</v>
      </c>
      <c r="D23" s="14" t="str">
        <f>第二十一週!$E$38</f>
        <v>香滷豬棒腿*1</v>
      </c>
      <c r="E23" s="14" t="str">
        <f>第二十一週!$E$47</f>
        <v>白菜凍腐煲</v>
      </c>
      <c r="F23" s="14" t="str">
        <f>第二十一週!$E$56</f>
        <v>季節時蔬</v>
      </c>
      <c r="G23" s="14" t="str">
        <f>第二十一週!$E$58</f>
        <v>番茄蛋花湯</v>
      </c>
      <c r="H23" s="12" t="str">
        <f>第二十一週!$E$66</f>
        <v>100%果汁+幼兒園水果</v>
      </c>
      <c r="I23" s="511" t="s">
        <v>32</v>
      </c>
      <c r="J23" s="512"/>
      <c r="K23" s="512"/>
      <c r="L23" s="512"/>
      <c r="M23" s="512"/>
      <c r="N23" s="139">
        <f>第二十一週!$M$164</f>
        <v>2.62</v>
      </c>
      <c r="O23" s="137" t="s">
        <v>15</v>
      </c>
    </row>
    <row r="24" spans="1:15" ht="25.15" customHeight="1">
      <c r="A24" s="84">
        <f>A22+2</f>
        <v>45306</v>
      </c>
      <c r="B24" s="12" t="s">
        <v>18</v>
      </c>
      <c r="C24" s="517" t="str">
        <f>第二十一週!$E$67</f>
        <v>蠔油鮮蔬燴飯</v>
      </c>
      <c r="D24" s="518"/>
      <c r="E24" s="14" t="str">
        <f>第二十一週!$E$78</f>
        <v>薑汁豬柳</v>
      </c>
      <c r="F24" s="14" t="str">
        <f>第二十一週!$E$87</f>
        <v>季節時蔬</v>
      </c>
      <c r="G24" s="14" t="str">
        <f>第二十一週!$E$89</f>
        <v>養生藥膳湯</v>
      </c>
      <c r="H24" s="12" t="s">
        <v>725</v>
      </c>
      <c r="I24" s="511" t="s">
        <v>27</v>
      </c>
      <c r="J24" s="512"/>
      <c r="K24" s="512"/>
      <c r="L24" s="512"/>
      <c r="M24" s="512"/>
      <c r="N24" s="139">
        <f>第二十一週!$N$164</f>
        <v>1.4999999999999998</v>
      </c>
      <c r="O24" s="137" t="s">
        <v>15</v>
      </c>
    </row>
    <row r="25" spans="1:15" ht="25.15" customHeight="1">
      <c r="A25" s="84">
        <f>A22+3</f>
        <v>45307</v>
      </c>
      <c r="B25" s="12" t="s">
        <v>19</v>
      </c>
      <c r="C25" s="13" t="str">
        <f>第二十一週!D99</f>
        <v>燕麥飯</v>
      </c>
      <c r="D25" s="14" t="str">
        <f>第二十一週!E101</f>
        <v>燒烤雞丁</v>
      </c>
      <c r="E25" s="14" t="str">
        <f>第二十一週!E111</f>
        <v>照燒魷魚丸*2</v>
      </c>
      <c r="F25" s="14" t="str">
        <f>第二十一週!E119</f>
        <v>季節時蔬</v>
      </c>
      <c r="G25" s="14" t="str">
        <f>第二十一週!E121</f>
        <v>蘿蔔玉米湯</v>
      </c>
      <c r="H25" s="12" t="str">
        <f>第二十一週!E128</f>
        <v>★保久乳+截切水果</v>
      </c>
      <c r="I25" s="511" t="s">
        <v>28</v>
      </c>
      <c r="J25" s="512"/>
      <c r="K25" s="512"/>
      <c r="L25" s="512"/>
      <c r="M25" s="512"/>
      <c r="N25" s="139">
        <f>第二十一週!$O$164</f>
        <v>0.7</v>
      </c>
      <c r="O25" s="137" t="s">
        <v>15</v>
      </c>
    </row>
    <row r="26" spans="1:15" ht="25.15" customHeight="1" thickBot="1">
      <c r="A26" s="85">
        <f>A22+4</f>
        <v>45308</v>
      </c>
      <c r="B26" s="3" t="s">
        <v>20</v>
      </c>
      <c r="C26" s="15" t="str">
        <f>第二十一週!D129</f>
        <v>香鬆飯</v>
      </c>
      <c r="D26" s="16" t="str">
        <f>第二十一週!E131</f>
        <v>豆醬魚丁</v>
      </c>
      <c r="E26" s="16" t="str">
        <f>第二十一週!E140</f>
        <v>茶葉蛋*1</v>
      </c>
      <c r="F26" s="16" t="str">
        <f>第二十一週!E150</f>
        <v>有機時蔬</v>
      </c>
      <c r="G26" s="16" t="str">
        <f>第二十一週!E152</f>
        <v>黃瓜貢丸湯</v>
      </c>
      <c r="H26" s="3" t="str">
        <f>第二十一週!E160</f>
        <v>水果</v>
      </c>
      <c r="I26" s="513" t="s">
        <v>50</v>
      </c>
      <c r="J26" s="514"/>
      <c r="K26" s="514"/>
      <c r="L26" s="514"/>
      <c r="M26" s="514"/>
      <c r="N26" s="140">
        <f>第二十一週!$P$164</f>
        <v>2.44</v>
      </c>
      <c r="O26" s="138" t="s">
        <v>15</v>
      </c>
    </row>
    <row r="27" spans="1:15" ht="25.15" customHeight="1" thickTop="1">
      <c r="A27" s="87">
        <v>45311</v>
      </c>
      <c r="B27" s="19" t="s">
        <v>16</v>
      </c>
      <c r="C27" s="20" t="str">
        <f>第二十二週!D8</f>
        <v>五穀飯</v>
      </c>
      <c r="D27" s="21" t="str">
        <f>第二十二週!E10</f>
        <v>小瓜肉燥</v>
      </c>
      <c r="E27" s="21" t="str">
        <f>第二十二週!E20</f>
        <v>關東煮</v>
      </c>
      <c r="F27" s="21" t="s">
        <v>327</v>
      </c>
      <c r="G27" s="21" t="str">
        <f>第二十二週!E32</f>
        <v>玉米蛋花湯</v>
      </c>
      <c r="H27" s="19" t="s">
        <v>328</v>
      </c>
      <c r="I27" s="515" t="s">
        <v>44</v>
      </c>
      <c r="J27" s="516"/>
      <c r="K27" s="516"/>
      <c r="L27" s="516"/>
      <c r="M27" s="516"/>
      <c r="N27" s="328">
        <f>第二十二週!L137</f>
        <v>4.5</v>
      </c>
      <c r="O27" s="23" t="s">
        <v>15</v>
      </c>
    </row>
    <row r="28" spans="1:15" ht="25.15" hidden="1" customHeight="1">
      <c r="A28" s="84">
        <f>A27+1</f>
        <v>45312</v>
      </c>
      <c r="B28" s="12" t="s">
        <v>17</v>
      </c>
      <c r="C28" s="13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2" t="e">
        <f>#REF!</f>
        <v>#REF!</v>
      </c>
      <c r="I28" s="501" t="s">
        <v>32</v>
      </c>
      <c r="J28" s="502"/>
      <c r="K28" s="502"/>
      <c r="L28" s="502"/>
      <c r="M28" s="502"/>
      <c r="N28" s="10" t="e">
        <f>#REF!</f>
        <v>#REF!</v>
      </c>
      <c r="O28" s="11" t="s">
        <v>15</v>
      </c>
    </row>
    <row r="29" spans="1:15" ht="25.15" hidden="1" customHeight="1">
      <c r="A29" s="84">
        <f>A27+2</f>
        <v>45313</v>
      </c>
      <c r="B29" s="12" t="s">
        <v>18</v>
      </c>
      <c r="C29" s="517" t="e">
        <f>#REF!</f>
        <v>#REF!</v>
      </c>
      <c r="D29" s="518"/>
      <c r="E29" s="14" t="e">
        <f>#REF!</f>
        <v>#REF!</v>
      </c>
      <c r="F29" s="14" t="e">
        <f>#REF!</f>
        <v>#REF!</v>
      </c>
      <c r="G29" s="14" t="e">
        <f>#REF!</f>
        <v>#REF!</v>
      </c>
      <c r="H29" s="12" t="e">
        <f>#REF!</f>
        <v>#REF!</v>
      </c>
      <c r="I29" s="501" t="s">
        <v>27</v>
      </c>
      <c r="J29" s="502"/>
      <c r="K29" s="502"/>
      <c r="L29" s="502"/>
      <c r="M29" s="502"/>
      <c r="N29" s="10" t="e">
        <f>#REF!</f>
        <v>#REF!</v>
      </c>
      <c r="O29" s="11" t="s">
        <v>15</v>
      </c>
    </row>
    <row r="30" spans="1:15" ht="25.15" hidden="1" customHeight="1">
      <c r="A30" s="84">
        <f>A27+3</f>
        <v>45314</v>
      </c>
      <c r="B30" s="12" t="s">
        <v>19</v>
      </c>
      <c r="C30" s="13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2" t="e">
        <f>#REF!</f>
        <v>#REF!</v>
      </c>
      <c r="I30" s="501" t="s">
        <v>28</v>
      </c>
      <c r="J30" s="502"/>
      <c r="K30" s="502"/>
      <c r="L30" s="502"/>
      <c r="M30" s="502"/>
      <c r="N30" s="10" t="e">
        <f>#REF!</f>
        <v>#REF!</v>
      </c>
      <c r="O30" s="11" t="s">
        <v>15</v>
      </c>
    </row>
    <row r="31" spans="1:15" ht="25.15" hidden="1" customHeight="1" thickBot="1">
      <c r="A31" s="84">
        <f>A27+4</f>
        <v>45315</v>
      </c>
      <c r="B31" s="12" t="s">
        <v>20</v>
      </c>
      <c r="C31" s="13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2" t="e">
        <f>#REF!</f>
        <v>#REF!</v>
      </c>
      <c r="I31" s="503" t="s">
        <v>50</v>
      </c>
      <c r="J31" s="504"/>
      <c r="K31" s="504"/>
      <c r="L31" s="504"/>
      <c r="M31" s="504"/>
      <c r="N31" s="10" t="e">
        <f>#REF!</f>
        <v>#REF!</v>
      </c>
      <c r="O31" s="11" t="s">
        <v>15</v>
      </c>
    </row>
    <row r="32" spans="1:15" ht="25.15" hidden="1" customHeight="1" thickTop="1">
      <c r="A32" s="88">
        <f>A12+28</f>
        <v>28</v>
      </c>
      <c r="B32" s="24" t="s">
        <v>16</v>
      </c>
      <c r="C32" s="507" t="e">
        <f>#REF!</f>
        <v>#REF!</v>
      </c>
      <c r="D32" s="508"/>
      <c r="E32" s="25" t="e">
        <f>#REF!</f>
        <v>#REF!</v>
      </c>
      <c r="F32" s="25" t="e">
        <f>#REF!</f>
        <v>#REF!</v>
      </c>
      <c r="G32" s="25" t="e">
        <f>#REF!</f>
        <v>#REF!</v>
      </c>
      <c r="H32" s="19" t="e">
        <f>#REF!</f>
        <v>#REF!</v>
      </c>
      <c r="I32" s="505" t="s">
        <v>44</v>
      </c>
      <c r="J32" s="506"/>
      <c r="K32" s="506"/>
      <c r="L32" s="506"/>
      <c r="M32" s="506"/>
      <c r="N32" s="22" t="e">
        <f>#REF!</f>
        <v>#REF!</v>
      </c>
      <c r="O32" s="23" t="s">
        <v>15</v>
      </c>
    </row>
    <row r="33" spans="1:15" ht="25.15" hidden="1" customHeight="1">
      <c r="A33" s="84">
        <f>A32+1</f>
        <v>29</v>
      </c>
      <c r="B33" s="2" t="s">
        <v>17</v>
      </c>
      <c r="C33" s="17" t="e">
        <f>#REF!</f>
        <v>#REF!</v>
      </c>
      <c r="D33" s="18" t="e">
        <f>#REF!</f>
        <v>#REF!</v>
      </c>
      <c r="E33" s="18" t="e">
        <f>#REF!</f>
        <v>#REF!</v>
      </c>
      <c r="F33" s="18" t="e">
        <f>#REF!</f>
        <v>#REF!</v>
      </c>
      <c r="G33" s="18" t="e">
        <f>#REF!</f>
        <v>#REF!</v>
      </c>
      <c r="H33" s="2" t="e">
        <f>#REF!</f>
        <v>#REF!</v>
      </c>
      <c r="I33" s="501" t="s">
        <v>32</v>
      </c>
      <c r="J33" s="502"/>
      <c r="K33" s="502"/>
      <c r="L33" s="502"/>
      <c r="M33" s="502"/>
      <c r="N33" s="10" t="e">
        <f>#REF!</f>
        <v>#REF!</v>
      </c>
      <c r="O33" s="11" t="s">
        <v>15</v>
      </c>
    </row>
    <row r="34" spans="1:15" ht="25.15" hidden="1" customHeight="1">
      <c r="A34" s="84">
        <f>A32+2</f>
        <v>30</v>
      </c>
      <c r="B34" s="2" t="s">
        <v>18</v>
      </c>
      <c r="C34" s="509" t="e">
        <f>#REF!</f>
        <v>#REF!</v>
      </c>
      <c r="D34" s="510"/>
      <c r="E34" s="18" t="e">
        <f>#REF!</f>
        <v>#REF!</v>
      </c>
      <c r="F34" s="18" t="e">
        <f>#REF!</f>
        <v>#REF!</v>
      </c>
      <c r="G34" s="18" t="e">
        <f>#REF!</f>
        <v>#REF!</v>
      </c>
      <c r="H34" s="2" t="e">
        <f>#REF!</f>
        <v>#REF!</v>
      </c>
      <c r="I34" s="501" t="s">
        <v>27</v>
      </c>
      <c r="J34" s="502"/>
      <c r="K34" s="502"/>
      <c r="L34" s="502"/>
      <c r="M34" s="502"/>
      <c r="N34" s="10" t="e">
        <f>#REF!</f>
        <v>#REF!</v>
      </c>
      <c r="O34" s="11" t="s">
        <v>15</v>
      </c>
    </row>
    <row r="35" spans="1:15" ht="25.15" hidden="1" customHeight="1">
      <c r="A35" s="92">
        <f>A32+3</f>
        <v>31</v>
      </c>
      <c r="B35" s="93" t="s">
        <v>19</v>
      </c>
      <c r="C35" s="94" t="e">
        <f>#REF!</f>
        <v>#REF!</v>
      </c>
      <c r="D35" s="95" t="e">
        <f>#REF!</f>
        <v>#REF!</v>
      </c>
      <c r="E35" s="95" t="e">
        <f>#REF!</f>
        <v>#REF!</v>
      </c>
      <c r="F35" s="95" t="e">
        <f>#REF!</f>
        <v>#REF!</v>
      </c>
      <c r="G35" s="95" t="e">
        <f>#REF!</f>
        <v>#REF!</v>
      </c>
      <c r="H35" s="93" t="e">
        <f>#REF!</f>
        <v>#REF!</v>
      </c>
      <c r="I35" s="501" t="s">
        <v>28</v>
      </c>
      <c r="J35" s="502"/>
      <c r="K35" s="502"/>
      <c r="L35" s="502"/>
      <c r="M35" s="502"/>
      <c r="N35" s="10" t="e">
        <f>#REF!</f>
        <v>#REF!</v>
      </c>
      <c r="O35" s="11" t="s">
        <v>15</v>
      </c>
    </row>
    <row r="36" spans="1:15" ht="25.15" hidden="1" customHeight="1" thickBot="1">
      <c r="A36" s="91">
        <f>A32+4</f>
        <v>32</v>
      </c>
      <c r="B36" s="96" t="s">
        <v>20</v>
      </c>
      <c r="C36" s="97" t="e">
        <f>#REF!</f>
        <v>#REF!</v>
      </c>
      <c r="D36" s="98" t="e">
        <f>#REF!</f>
        <v>#REF!</v>
      </c>
      <c r="E36" s="98" t="e">
        <f>#REF!</f>
        <v>#REF!</v>
      </c>
      <c r="F36" s="98" t="e">
        <f>#REF!</f>
        <v>#REF!</v>
      </c>
      <c r="G36" s="98" t="e">
        <f>#REF!</f>
        <v>#REF!</v>
      </c>
      <c r="H36" s="96" t="e">
        <f>#REF!</f>
        <v>#REF!</v>
      </c>
      <c r="I36" s="503" t="s">
        <v>50</v>
      </c>
      <c r="J36" s="504"/>
      <c r="K36" s="504"/>
      <c r="L36" s="504"/>
      <c r="M36" s="504"/>
      <c r="N36" s="26" t="e">
        <f>#REF!</f>
        <v>#REF!</v>
      </c>
      <c r="O36" s="27" t="s">
        <v>15</v>
      </c>
    </row>
    <row r="37" spans="1:15" ht="18.75" customHeight="1">
      <c r="A37" s="495" t="s">
        <v>51</v>
      </c>
      <c r="B37" s="496"/>
      <c r="C37" s="496"/>
      <c r="D37" s="496"/>
      <c r="E37" s="496"/>
      <c r="F37" s="496"/>
      <c r="G37" s="496"/>
      <c r="H37" s="145" t="s">
        <v>52</v>
      </c>
      <c r="I37" s="143">
        <v>4.5</v>
      </c>
      <c r="J37" s="499">
        <v>2</v>
      </c>
      <c r="K37" s="143">
        <v>1.5</v>
      </c>
      <c r="L37" s="499">
        <v>1</v>
      </c>
      <c r="M37" s="499">
        <v>1</v>
      </c>
      <c r="N37" s="143">
        <v>2</v>
      </c>
      <c r="O37" s="143" t="s">
        <v>33</v>
      </c>
    </row>
    <row r="38" spans="1:15" ht="18.75" customHeight="1">
      <c r="A38" s="497"/>
      <c r="B38" s="498"/>
      <c r="C38" s="498"/>
      <c r="D38" s="498"/>
      <c r="E38" s="498"/>
      <c r="F38" s="498"/>
      <c r="G38" s="498"/>
      <c r="H38" s="146" t="s">
        <v>53</v>
      </c>
      <c r="I38" s="144">
        <v>5</v>
      </c>
      <c r="J38" s="500"/>
      <c r="K38" s="144">
        <v>2</v>
      </c>
      <c r="L38" s="500"/>
      <c r="M38" s="500"/>
      <c r="N38" s="144">
        <v>2.5</v>
      </c>
      <c r="O38" s="144" t="s">
        <v>33</v>
      </c>
    </row>
    <row r="105" spans="14:14">
      <c r="N105" s="1">
        <v>1.7</v>
      </c>
    </row>
  </sheetData>
  <mergeCells count="40">
    <mergeCell ref="A1:O8"/>
    <mergeCell ref="C14:D14"/>
    <mergeCell ref="I14:M14"/>
    <mergeCell ref="A9:O9"/>
    <mergeCell ref="D10:F10"/>
    <mergeCell ref="I11:O11"/>
    <mergeCell ref="I12:M12"/>
    <mergeCell ref="I13:M13"/>
    <mergeCell ref="C12:H12"/>
    <mergeCell ref="I15:M15"/>
    <mergeCell ref="I16:M16"/>
    <mergeCell ref="I17:M17"/>
    <mergeCell ref="I18:M18"/>
    <mergeCell ref="C19:D19"/>
    <mergeCell ref="I19:M19"/>
    <mergeCell ref="I20:M20"/>
    <mergeCell ref="I21:M21"/>
    <mergeCell ref="I22:M22"/>
    <mergeCell ref="I23:M23"/>
    <mergeCell ref="C24:D24"/>
    <mergeCell ref="I24:M24"/>
    <mergeCell ref="I25:M25"/>
    <mergeCell ref="I26:M26"/>
    <mergeCell ref="I27:M27"/>
    <mergeCell ref="I28:M28"/>
    <mergeCell ref="C29:D29"/>
    <mergeCell ref="I29:M29"/>
    <mergeCell ref="A37:G38"/>
    <mergeCell ref="J37:J38"/>
    <mergeCell ref="L37:L38"/>
    <mergeCell ref="M37:M38"/>
    <mergeCell ref="I30:M30"/>
    <mergeCell ref="I31:M31"/>
    <mergeCell ref="I32:M32"/>
    <mergeCell ref="I33:M33"/>
    <mergeCell ref="I34:M34"/>
    <mergeCell ref="C32:D32"/>
    <mergeCell ref="C34:D34"/>
    <mergeCell ref="I35:M35"/>
    <mergeCell ref="I36:M36"/>
  </mergeCells>
  <phoneticPr fontId="7" type="noConversion"/>
  <pageMargins left="0.35433070866141736" right="0.11811023622047245" top="0.31496062992125984" bottom="0.31496062992125984" header="0.27559055118110237" footer="0.11811023622047245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V148"/>
  <sheetViews>
    <sheetView view="pageBreakPreview" zoomScaleNormal="100" zoomScaleSheetLayoutView="100" workbookViewId="0">
      <pane ySplit="7" topLeftCell="A45" activePane="bottomLeft" state="frozen"/>
      <selection activeCell="A2" sqref="A2:AB2"/>
      <selection pane="bottomLeft" activeCell="F47" sqref="F47"/>
    </sheetView>
  </sheetViews>
  <sheetFormatPr defaultColWidth="8.90625" defaultRowHeight="25.5"/>
  <cols>
    <col min="1" max="4" width="7.7265625" style="31" customWidth="1"/>
    <col min="5" max="5" width="26.26953125" style="202" customWidth="1"/>
    <col min="6" max="6" width="25.453125" style="202" bestFit="1" customWidth="1"/>
    <col min="7" max="8" width="20.453125" style="203" hidden="1" customWidth="1"/>
    <col min="9" max="9" width="14.7265625" style="203" bestFit="1" customWidth="1"/>
    <col min="10" max="10" width="14.7265625" style="31" hidden="1" customWidth="1"/>
    <col min="11" max="11" width="16.453125" style="31" customWidth="1"/>
    <col min="12" max="28" width="7.7265625" style="31" customWidth="1"/>
    <col min="29" max="29" width="8.90625" style="31"/>
    <col min="30" max="30" width="5.7265625" style="163" customWidth="1"/>
    <col min="31" max="31" width="5.7265625" style="147" customWidth="1"/>
    <col min="32" max="32" width="7.7265625" style="124" customWidth="1"/>
    <col min="33" max="33" width="10" style="199" bestFit="1" customWidth="1"/>
    <col min="34" max="34" width="8" style="124" customWidth="1"/>
    <col min="35" max="36" width="8.90625" style="124"/>
    <col min="37" max="48" width="5.26953125" style="126" customWidth="1"/>
    <col min="49" max="16384" width="8.90625" style="31"/>
  </cols>
  <sheetData>
    <row r="1" spans="1:48" ht="27.5">
      <c r="A1" s="666" t="s">
        <v>315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30"/>
      <c r="AG1" s="124"/>
    </row>
    <row r="2" spans="1:48" ht="22" thickBot="1">
      <c r="A2" s="667" t="s">
        <v>213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30"/>
      <c r="AG2" s="124"/>
    </row>
    <row r="3" spans="1:48" ht="21.5">
      <c r="A3" s="668" t="s">
        <v>192</v>
      </c>
      <c r="B3" s="670" t="s">
        <v>193</v>
      </c>
      <c r="C3" s="672" t="s">
        <v>194</v>
      </c>
      <c r="D3" s="672" t="s">
        <v>195</v>
      </c>
      <c r="E3" s="675" t="s">
        <v>214</v>
      </c>
      <c r="F3" s="548"/>
      <c r="G3" s="548"/>
      <c r="H3" s="548"/>
      <c r="I3" s="548"/>
      <c r="J3" s="548"/>
      <c r="K3" s="676"/>
      <c r="L3" s="677" t="s">
        <v>55</v>
      </c>
      <c r="M3" s="678"/>
      <c r="N3" s="678"/>
      <c r="O3" s="678"/>
      <c r="P3" s="678"/>
      <c r="Q3" s="678"/>
      <c r="R3" s="679"/>
      <c r="S3" s="675" t="s">
        <v>56</v>
      </c>
      <c r="T3" s="548"/>
      <c r="U3" s="686"/>
      <c r="V3" s="687" t="s">
        <v>57</v>
      </c>
      <c r="W3" s="548"/>
      <c r="X3" s="548"/>
      <c r="Y3" s="548"/>
      <c r="Z3" s="549"/>
      <c r="AA3" s="688" t="s">
        <v>58</v>
      </c>
      <c r="AB3" s="689"/>
      <c r="AC3" s="30"/>
      <c r="AG3" s="124"/>
    </row>
    <row r="4" spans="1:48" ht="6.75" customHeight="1">
      <c r="A4" s="669"/>
      <c r="B4" s="671"/>
      <c r="C4" s="673"/>
      <c r="D4" s="674"/>
      <c r="E4" s="691" t="s">
        <v>215</v>
      </c>
      <c r="F4" s="693" t="s">
        <v>216</v>
      </c>
      <c r="G4" s="694"/>
      <c r="H4" s="694"/>
      <c r="I4" s="694"/>
      <c r="J4" s="694"/>
      <c r="K4" s="695"/>
      <c r="L4" s="680"/>
      <c r="M4" s="681"/>
      <c r="N4" s="681"/>
      <c r="O4" s="681"/>
      <c r="P4" s="681"/>
      <c r="Q4" s="681"/>
      <c r="R4" s="682"/>
      <c r="S4" s="702" t="s">
        <v>59</v>
      </c>
      <c r="T4" s="702" t="s">
        <v>60</v>
      </c>
      <c r="U4" s="703" t="s">
        <v>61</v>
      </c>
      <c r="V4" s="705" t="s">
        <v>62</v>
      </c>
      <c r="W4" s="702" t="s">
        <v>63</v>
      </c>
      <c r="X4" s="702" t="s">
        <v>64</v>
      </c>
      <c r="Y4" s="702" t="s">
        <v>65</v>
      </c>
      <c r="Z4" s="707" t="s">
        <v>66</v>
      </c>
      <c r="AA4" s="690"/>
      <c r="AB4" s="689"/>
      <c r="AC4" s="30"/>
      <c r="AG4" s="124"/>
    </row>
    <row r="5" spans="1:48" ht="5.25" customHeight="1">
      <c r="A5" s="669"/>
      <c r="B5" s="671"/>
      <c r="C5" s="673"/>
      <c r="D5" s="674"/>
      <c r="E5" s="692"/>
      <c r="F5" s="696"/>
      <c r="G5" s="697"/>
      <c r="H5" s="697"/>
      <c r="I5" s="697"/>
      <c r="J5" s="697"/>
      <c r="K5" s="698"/>
      <c r="L5" s="683"/>
      <c r="M5" s="684"/>
      <c r="N5" s="684"/>
      <c r="O5" s="684"/>
      <c r="P5" s="684"/>
      <c r="Q5" s="684"/>
      <c r="R5" s="685"/>
      <c r="S5" s="674"/>
      <c r="T5" s="674"/>
      <c r="U5" s="704"/>
      <c r="V5" s="706"/>
      <c r="W5" s="674"/>
      <c r="X5" s="674"/>
      <c r="Y5" s="674"/>
      <c r="Z5" s="708"/>
      <c r="AA5" s="690"/>
      <c r="AB5" s="689"/>
      <c r="AC5" s="30"/>
      <c r="AG5" s="124"/>
    </row>
    <row r="6" spans="1:48" ht="42" customHeight="1">
      <c r="A6" s="669"/>
      <c r="B6" s="671"/>
      <c r="C6" s="673"/>
      <c r="D6" s="674"/>
      <c r="E6" s="692"/>
      <c r="F6" s="699"/>
      <c r="G6" s="700"/>
      <c r="H6" s="700"/>
      <c r="I6" s="700"/>
      <c r="J6" s="700"/>
      <c r="K6" s="701"/>
      <c r="L6" s="32" t="s">
        <v>67</v>
      </c>
      <c r="M6" s="33" t="s">
        <v>217</v>
      </c>
      <c r="N6" s="33" t="s">
        <v>68</v>
      </c>
      <c r="O6" s="33" t="s">
        <v>69</v>
      </c>
      <c r="P6" s="33" t="s">
        <v>70</v>
      </c>
      <c r="Q6" s="33" t="s">
        <v>71</v>
      </c>
      <c r="R6" s="33" t="s">
        <v>72</v>
      </c>
      <c r="S6" s="674"/>
      <c r="T6" s="674"/>
      <c r="U6" s="704"/>
      <c r="V6" s="706"/>
      <c r="W6" s="674"/>
      <c r="X6" s="674"/>
      <c r="Y6" s="674"/>
      <c r="Z6" s="708"/>
      <c r="AA6" s="690"/>
      <c r="AB6" s="689"/>
      <c r="AC6" s="30"/>
      <c r="AG6" s="164"/>
    </row>
    <row r="7" spans="1:48" ht="21.75" customHeight="1" thickBot="1">
      <c r="A7" s="669"/>
      <c r="B7" s="671"/>
      <c r="C7" s="673"/>
      <c r="D7" s="674"/>
      <c r="E7" s="692"/>
      <c r="F7" s="477" t="s">
        <v>218</v>
      </c>
      <c r="G7" s="478" t="s">
        <v>219</v>
      </c>
      <c r="H7" s="478" t="s">
        <v>220</v>
      </c>
      <c r="I7" s="478" t="s">
        <v>221</v>
      </c>
      <c r="J7" s="479" t="s">
        <v>222</v>
      </c>
      <c r="K7" s="479" t="s">
        <v>223</v>
      </c>
      <c r="L7" s="480" t="s">
        <v>73</v>
      </c>
      <c r="M7" s="480" t="s">
        <v>74</v>
      </c>
      <c r="N7" s="480" t="s">
        <v>75</v>
      </c>
      <c r="O7" s="480" t="s">
        <v>76</v>
      </c>
      <c r="P7" s="480" t="s">
        <v>77</v>
      </c>
      <c r="Q7" s="480" t="s">
        <v>78</v>
      </c>
      <c r="R7" s="480" t="s">
        <v>79</v>
      </c>
      <c r="S7" s="674"/>
      <c r="T7" s="674"/>
      <c r="U7" s="704"/>
      <c r="V7" s="706"/>
      <c r="W7" s="674"/>
      <c r="X7" s="674"/>
      <c r="Y7" s="674"/>
      <c r="Z7" s="708"/>
      <c r="AA7" s="690"/>
      <c r="AB7" s="689"/>
      <c r="AC7" s="30"/>
      <c r="AG7" s="164"/>
    </row>
    <row r="8" spans="1:48" ht="22.5" customHeight="1" thickBot="1">
      <c r="A8" s="718">
        <v>45656</v>
      </c>
      <c r="B8" s="719" t="s">
        <v>540</v>
      </c>
      <c r="C8" s="722">
        <f>236+5+93+5-1</f>
        <v>338</v>
      </c>
      <c r="D8" s="725" t="str">
        <f>E8</f>
        <v>五穀飯</v>
      </c>
      <c r="E8" s="648" t="s">
        <v>413</v>
      </c>
      <c r="F8" s="222" t="s">
        <v>414</v>
      </c>
      <c r="G8" s="240">
        <v>6.5</v>
      </c>
      <c r="H8" s="329">
        <f>G8*$C$8/1000</f>
        <v>2.1970000000000001</v>
      </c>
      <c r="I8" s="240" t="str">
        <f t="shared" ref="I8:I40" si="0">MROUND(H8,1)&amp;+"K"</f>
        <v>2K</v>
      </c>
      <c r="J8" s="240"/>
      <c r="K8" s="726" t="s">
        <v>415</v>
      </c>
      <c r="L8" s="727">
        <v>4.5</v>
      </c>
      <c r="M8" s="727">
        <v>3</v>
      </c>
      <c r="N8" s="728">
        <v>1.7</v>
      </c>
      <c r="O8" s="727">
        <v>0</v>
      </c>
      <c r="P8" s="727">
        <v>3</v>
      </c>
      <c r="Q8" s="727">
        <v>1</v>
      </c>
      <c r="R8" s="755">
        <f>SUM(L8*70)+(M8*75)+(N8*25)+(O8*60)+(P8*45)+(Q8*150)</f>
        <v>867.5</v>
      </c>
      <c r="S8" s="733"/>
      <c r="T8" s="733"/>
      <c r="U8" s="758"/>
      <c r="V8" s="759"/>
      <c r="W8" s="733"/>
      <c r="X8" s="733"/>
      <c r="Y8" s="733"/>
      <c r="Z8" s="733"/>
      <c r="AA8" s="735"/>
      <c r="AB8" s="736"/>
      <c r="AC8" s="30"/>
      <c r="AD8" s="30"/>
      <c r="AE8" s="30"/>
      <c r="AF8" s="30"/>
      <c r="AG8" s="30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ht="22.5" hidden="1" customHeight="1" thickBot="1">
      <c r="A9" s="599"/>
      <c r="B9" s="720"/>
      <c r="C9" s="723"/>
      <c r="D9" s="611"/>
      <c r="E9" s="621"/>
      <c r="F9" s="245"/>
      <c r="G9" s="246"/>
      <c r="H9" s="246"/>
      <c r="I9" s="246" t="str">
        <f t="shared" si="0"/>
        <v>0K</v>
      </c>
      <c r="J9" s="263"/>
      <c r="K9" s="624"/>
      <c r="L9" s="649"/>
      <c r="M9" s="649"/>
      <c r="N9" s="651"/>
      <c r="O9" s="649"/>
      <c r="P9" s="649"/>
      <c r="Q9" s="649"/>
      <c r="R9" s="756"/>
      <c r="S9" s="734"/>
      <c r="T9" s="734"/>
      <c r="U9" s="751"/>
      <c r="V9" s="753"/>
      <c r="W9" s="734"/>
      <c r="X9" s="734"/>
      <c r="Y9" s="734"/>
      <c r="Z9" s="734"/>
      <c r="AA9" s="737"/>
      <c r="AB9" s="738"/>
      <c r="AC9" s="30"/>
      <c r="AD9" s="30"/>
      <c r="AE9" s="30"/>
      <c r="AF9" s="30"/>
      <c r="AG9" s="30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ht="22.5" customHeight="1">
      <c r="A10" s="599"/>
      <c r="B10" s="720"/>
      <c r="C10" s="723"/>
      <c r="D10" s="611"/>
      <c r="E10" s="741" t="s">
        <v>416</v>
      </c>
      <c r="F10" s="230" t="s">
        <v>440</v>
      </c>
      <c r="G10" s="230">
        <v>61</v>
      </c>
      <c r="H10" s="230">
        <f t="shared" ref="H10:H40" si="1">G10*$C$8/1000</f>
        <v>20.617999999999999</v>
      </c>
      <c r="I10" s="225" t="str">
        <f t="shared" si="0"/>
        <v>21K</v>
      </c>
      <c r="J10" s="230"/>
      <c r="K10" s="744" t="s">
        <v>683</v>
      </c>
      <c r="L10" s="649"/>
      <c r="M10" s="649"/>
      <c r="N10" s="651"/>
      <c r="O10" s="649"/>
      <c r="P10" s="649"/>
      <c r="Q10" s="649"/>
      <c r="R10" s="756"/>
      <c r="S10" s="715"/>
      <c r="T10" s="715"/>
      <c r="U10" s="709"/>
      <c r="V10" s="712"/>
      <c r="W10" s="715"/>
      <c r="X10" s="715"/>
      <c r="Y10" s="715"/>
      <c r="Z10" s="715"/>
      <c r="AA10" s="737"/>
      <c r="AB10" s="738"/>
      <c r="AC10" s="30"/>
      <c r="AD10" s="30"/>
      <c r="AE10" s="30"/>
      <c r="AF10" s="30"/>
      <c r="AG10" s="30"/>
      <c r="AH10" s="30"/>
      <c r="AI10" s="30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8" ht="22.5" customHeight="1">
      <c r="A11" s="599"/>
      <c r="B11" s="720"/>
      <c r="C11" s="723"/>
      <c r="D11" s="611"/>
      <c r="E11" s="742"/>
      <c r="F11" s="241" t="s">
        <v>463</v>
      </c>
      <c r="G11" s="231">
        <v>27</v>
      </c>
      <c r="H11" s="231">
        <f t="shared" si="1"/>
        <v>9.1259999999999994</v>
      </c>
      <c r="I11" s="277" t="str">
        <f t="shared" si="0"/>
        <v>9K</v>
      </c>
      <c r="J11" s="231"/>
      <c r="K11" s="745"/>
      <c r="L11" s="649"/>
      <c r="M11" s="649"/>
      <c r="N11" s="651"/>
      <c r="O11" s="649"/>
      <c r="P11" s="649"/>
      <c r="Q11" s="649"/>
      <c r="R11" s="756"/>
      <c r="S11" s="716"/>
      <c r="T11" s="716"/>
      <c r="U11" s="710"/>
      <c r="V11" s="713"/>
      <c r="W11" s="716"/>
      <c r="X11" s="716"/>
      <c r="Y11" s="716"/>
      <c r="Z11" s="716"/>
      <c r="AA11" s="737"/>
      <c r="AB11" s="738"/>
      <c r="AC11" s="30"/>
      <c r="AD11" s="30"/>
      <c r="AE11" s="30"/>
      <c r="AF11" s="30"/>
      <c r="AG11" s="30"/>
      <c r="AH11" s="30"/>
      <c r="AI11" s="30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 ht="22.5" customHeight="1">
      <c r="A12" s="599"/>
      <c r="B12" s="720"/>
      <c r="C12" s="723"/>
      <c r="D12" s="611"/>
      <c r="E12" s="742"/>
      <c r="F12" s="231" t="s">
        <v>343</v>
      </c>
      <c r="G12" s="231">
        <v>19</v>
      </c>
      <c r="H12" s="231">
        <f t="shared" si="1"/>
        <v>6.4219999999999997</v>
      </c>
      <c r="I12" s="231" t="str">
        <f t="shared" si="0"/>
        <v>6K</v>
      </c>
      <c r="J12" s="231"/>
      <c r="K12" s="745"/>
      <c r="L12" s="649"/>
      <c r="M12" s="649"/>
      <c r="N12" s="651"/>
      <c r="O12" s="649"/>
      <c r="P12" s="649"/>
      <c r="Q12" s="649"/>
      <c r="R12" s="756"/>
      <c r="S12" s="716"/>
      <c r="T12" s="716"/>
      <c r="U12" s="710"/>
      <c r="V12" s="713"/>
      <c r="W12" s="716"/>
      <c r="X12" s="716"/>
      <c r="Y12" s="716"/>
      <c r="Z12" s="716"/>
      <c r="AA12" s="737"/>
      <c r="AB12" s="738"/>
      <c r="AC12" s="30"/>
      <c r="AD12" s="30"/>
      <c r="AE12" s="30"/>
      <c r="AF12" s="30"/>
      <c r="AG12" s="30"/>
      <c r="AH12" s="30"/>
      <c r="AI12" s="30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8" ht="22.5" customHeight="1">
      <c r="A13" s="599"/>
      <c r="B13" s="720"/>
      <c r="C13" s="723"/>
      <c r="D13" s="611"/>
      <c r="E13" s="742"/>
      <c r="F13" s="231" t="s">
        <v>441</v>
      </c>
      <c r="G13" s="231">
        <v>6</v>
      </c>
      <c r="H13" s="231">
        <f t="shared" si="1"/>
        <v>2.028</v>
      </c>
      <c r="I13" s="231" t="str">
        <f t="shared" si="0"/>
        <v>2K</v>
      </c>
      <c r="J13" s="231"/>
      <c r="K13" s="745"/>
      <c r="L13" s="649"/>
      <c r="M13" s="649"/>
      <c r="N13" s="651"/>
      <c r="O13" s="649"/>
      <c r="P13" s="649"/>
      <c r="Q13" s="649"/>
      <c r="R13" s="756"/>
      <c r="S13" s="716"/>
      <c r="T13" s="716"/>
      <c r="U13" s="710"/>
      <c r="V13" s="713"/>
      <c r="W13" s="716"/>
      <c r="X13" s="716"/>
      <c r="Y13" s="716"/>
      <c r="Z13" s="716"/>
      <c r="AA13" s="737"/>
      <c r="AB13" s="738"/>
      <c r="AC13" s="30"/>
      <c r="AD13" s="30"/>
      <c r="AE13" s="30"/>
      <c r="AF13" s="30"/>
      <c r="AG13" s="30"/>
      <c r="AH13" s="30"/>
      <c r="AI13" s="30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1:48" ht="22.5" customHeight="1">
      <c r="A14" s="599"/>
      <c r="B14" s="720"/>
      <c r="C14" s="723"/>
      <c r="D14" s="611"/>
      <c r="E14" s="742"/>
      <c r="F14" s="231" t="s">
        <v>378</v>
      </c>
      <c r="G14" s="231">
        <v>6</v>
      </c>
      <c r="H14" s="231">
        <f t="shared" si="1"/>
        <v>2.028</v>
      </c>
      <c r="I14" s="231" t="str">
        <f t="shared" si="0"/>
        <v>2K</v>
      </c>
      <c r="J14" s="231"/>
      <c r="K14" s="745"/>
      <c r="L14" s="649"/>
      <c r="M14" s="649"/>
      <c r="N14" s="651"/>
      <c r="O14" s="649"/>
      <c r="P14" s="649"/>
      <c r="Q14" s="649"/>
      <c r="R14" s="756"/>
      <c r="S14" s="716"/>
      <c r="T14" s="716"/>
      <c r="U14" s="710"/>
      <c r="V14" s="713"/>
      <c r="W14" s="716"/>
      <c r="X14" s="716"/>
      <c r="Y14" s="716"/>
      <c r="Z14" s="716"/>
      <c r="AA14" s="737"/>
      <c r="AB14" s="738"/>
      <c r="AC14" s="30"/>
      <c r="AD14" s="30"/>
      <c r="AE14" s="30"/>
      <c r="AF14" s="30"/>
      <c r="AG14" s="30"/>
      <c r="AH14" s="30"/>
      <c r="AI14" s="30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48" ht="22.5" customHeight="1" thickBot="1">
      <c r="A15" s="599"/>
      <c r="B15" s="720"/>
      <c r="C15" s="723"/>
      <c r="D15" s="611"/>
      <c r="E15" s="742"/>
      <c r="F15" s="186" t="s">
        <v>417</v>
      </c>
      <c r="G15" s="330">
        <v>5</v>
      </c>
      <c r="H15" s="330">
        <f t="shared" si="1"/>
        <v>1.69</v>
      </c>
      <c r="I15" s="330" t="str">
        <f t="shared" si="0"/>
        <v>2K</v>
      </c>
      <c r="J15" s="264"/>
      <c r="K15" s="636"/>
      <c r="L15" s="649"/>
      <c r="M15" s="649"/>
      <c r="N15" s="651"/>
      <c r="O15" s="649"/>
      <c r="P15" s="649"/>
      <c r="Q15" s="649"/>
      <c r="R15" s="756"/>
      <c r="S15" s="716"/>
      <c r="T15" s="716"/>
      <c r="U15" s="710"/>
      <c r="V15" s="713"/>
      <c r="W15" s="716"/>
      <c r="X15" s="716"/>
      <c r="Y15" s="716"/>
      <c r="Z15" s="716"/>
      <c r="AA15" s="737"/>
      <c r="AB15" s="738"/>
      <c r="AC15" s="30"/>
      <c r="AD15" s="30"/>
      <c r="AE15" s="30"/>
      <c r="AF15" s="30"/>
      <c r="AG15" s="30"/>
      <c r="AH15" s="30"/>
      <c r="AI15" s="30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1:48" ht="22.5" hidden="1" customHeight="1">
      <c r="A16" s="599"/>
      <c r="B16" s="720"/>
      <c r="C16" s="723"/>
      <c r="D16" s="611"/>
      <c r="E16" s="742"/>
      <c r="F16" s="264"/>
      <c r="G16" s="231"/>
      <c r="H16" s="231">
        <f t="shared" si="1"/>
        <v>0</v>
      </c>
      <c r="I16" s="231" t="str">
        <f t="shared" si="0"/>
        <v>0K</v>
      </c>
      <c r="J16" s="264"/>
      <c r="K16" s="636"/>
      <c r="L16" s="649"/>
      <c r="M16" s="649"/>
      <c r="N16" s="651"/>
      <c r="O16" s="649"/>
      <c r="P16" s="649"/>
      <c r="Q16" s="649"/>
      <c r="R16" s="756"/>
      <c r="S16" s="716"/>
      <c r="T16" s="716"/>
      <c r="U16" s="710"/>
      <c r="V16" s="713"/>
      <c r="W16" s="716"/>
      <c r="X16" s="716"/>
      <c r="Y16" s="716"/>
      <c r="Z16" s="716"/>
      <c r="AA16" s="737"/>
      <c r="AB16" s="738"/>
      <c r="AC16" s="30"/>
      <c r="AD16" s="30"/>
      <c r="AE16" s="30"/>
      <c r="AF16" s="30"/>
      <c r="AG16" s="30"/>
      <c r="AH16" s="30"/>
      <c r="AI16" s="30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ht="22.5" hidden="1" customHeight="1">
      <c r="A17" s="599"/>
      <c r="B17" s="720"/>
      <c r="C17" s="723"/>
      <c r="D17" s="611"/>
      <c r="E17" s="742"/>
      <c r="F17" s="264"/>
      <c r="G17" s="231"/>
      <c r="H17" s="231">
        <f t="shared" si="1"/>
        <v>0</v>
      </c>
      <c r="I17" s="231" t="str">
        <f t="shared" si="0"/>
        <v>0K</v>
      </c>
      <c r="J17" s="264"/>
      <c r="K17" s="636"/>
      <c r="L17" s="649"/>
      <c r="M17" s="649"/>
      <c r="N17" s="651"/>
      <c r="O17" s="649"/>
      <c r="P17" s="649"/>
      <c r="Q17" s="649"/>
      <c r="R17" s="756"/>
      <c r="S17" s="716"/>
      <c r="T17" s="716"/>
      <c r="U17" s="710"/>
      <c r="V17" s="713"/>
      <c r="W17" s="716"/>
      <c r="X17" s="716"/>
      <c r="Y17" s="716"/>
      <c r="Z17" s="716"/>
      <c r="AA17" s="737"/>
      <c r="AB17" s="738"/>
      <c r="AC17" s="30"/>
      <c r="AD17" s="30"/>
      <c r="AE17" s="30"/>
      <c r="AF17" s="30"/>
      <c r="AG17" s="30"/>
      <c r="AH17" s="30"/>
      <c r="AI17" s="30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ht="22.5" hidden="1" customHeight="1">
      <c r="A18" s="599"/>
      <c r="B18" s="720"/>
      <c r="C18" s="723"/>
      <c r="D18" s="611"/>
      <c r="E18" s="742"/>
      <c r="F18" s="264"/>
      <c r="G18" s="264"/>
      <c r="H18" s="264">
        <f t="shared" si="1"/>
        <v>0</v>
      </c>
      <c r="I18" s="264" t="str">
        <f t="shared" si="0"/>
        <v>0K</v>
      </c>
      <c r="J18" s="264"/>
      <c r="K18" s="636"/>
      <c r="L18" s="649"/>
      <c r="M18" s="649"/>
      <c r="N18" s="651"/>
      <c r="O18" s="649"/>
      <c r="P18" s="649"/>
      <c r="Q18" s="649"/>
      <c r="R18" s="756"/>
      <c r="S18" s="716"/>
      <c r="T18" s="716"/>
      <c r="U18" s="710"/>
      <c r="V18" s="713"/>
      <c r="W18" s="716"/>
      <c r="X18" s="716"/>
      <c r="Y18" s="716"/>
      <c r="Z18" s="716"/>
      <c r="AA18" s="737"/>
      <c r="AB18" s="738"/>
      <c r="AC18" s="30"/>
      <c r="AD18" s="30"/>
      <c r="AE18" s="30"/>
      <c r="AF18" s="30"/>
      <c r="AG18" s="30"/>
      <c r="AH18" s="30"/>
      <c r="AI18" s="30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1:48" ht="22.5" hidden="1" customHeight="1">
      <c r="A19" s="599"/>
      <c r="B19" s="720"/>
      <c r="C19" s="723"/>
      <c r="D19" s="611"/>
      <c r="E19" s="742"/>
      <c r="F19" s="264"/>
      <c r="G19" s="264"/>
      <c r="H19" s="231">
        <f t="shared" si="1"/>
        <v>0</v>
      </c>
      <c r="I19" s="231" t="str">
        <f t="shared" si="0"/>
        <v>0K</v>
      </c>
      <c r="J19" s="264"/>
      <c r="K19" s="636"/>
      <c r="L19" s="649"/>
      <c r="M19" s="649"/>
      <c r="N19" s="651"/>
      <c r="O19" s="649"/>
      <c r="P19" s="649"/>
      <c r="Q19" s="649"/>
      <c r="R19" s="756"/>
      <c r="S19" s="716"/>
      <c r="T19" s="716"/>
      <c r="U19" s="710"/>
      <c r="V19" s="713"/>
      <c r="W19" s="716"/>
      <c r="X19" s="716"/>
      <c r="Y19" s="716"/>
      <c r="Z19" s="716"/>
      <c r="AA19" s="737"/>
      <c r="AB19" s="738"/>
      <c r="AC19" s="30"/>
      <c r="AD19" s="30"/>
      <c r="AE19" s="30"/>
      <c r="AF19" s="30"/>
      <c r="AG19" s="30"/>
      <c r="AH19" s="30"/>
      <c r="AI19" s="30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1:48" ht="22.5" hidden="1" customHeight="1">
      <c r="A20" s="599"/>
      <c r="B20" s="720"/>
      <c r="C20" s="723"/>
      <c r="D20" s="611"/>
      <c r="E20" s="742"/>
      <c r="F20" s="264"/>
      <c r="G20" s="264"/>
      <c r="H20" s="264">
        <f t="shared" si="1"/>
        <v>0</v>
      </c>
      <c r="I20" s="264" t="str">
        <f t="shared" si="0"/>
        <v>0K</v>
      </c>
      <c r="J20" s="264"/>
      <c r="K20" s="636"/>
      <c r="L20" s="649"/>
      <c r="M20" s="649"/>
      <c r="N20" s="651"/>
      <c r="O20" s="649"/>
      <c r="P20" s="649"/>
      <c r="Q20" s="649"/>
      <c r="R20" s="756"/>
      <c r="S20" s="716"/>
      <c r="T20" s="716"/>
      <c r="U20" s="710"/>
      <c r="V20" s="713"/>
      <c r="W20" s="716"/>
      <c r="X20" s="716"/>
      <c r="Y20" s="716"/>
      <c r="Z20" s="716"/>
      <c r="AA20" s="737"/>
      <c r="AB20" s="738"/>
      <c r="AC20" s="30"/>
      <c r="AD20" s="30"/>
      <c r="AE20" s="30"/>
      <c r="AF20" s="30"/>
      <c r="AG20" s="30"/>
      <c r="AH20" s="30"/>
      <c r="AI20" s="30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1:48" ht="22.5" hidden="1" customHeight="1">
      <c r="A21" s="599"/>
      <c r="B21" s="720"/>
      <c r="C21" s="723"/>
      <c r="D21" s="611"/>
      <c r="E21" s="743"/>
      <c r="F21" s="265"/>
      <c r="G21" s="265"/>
      <c r="H21" s="265">
        <f t="shared" si="1"/>
        <v>0</v>
      </c>
      <c r="I21" s="265" t="str">
        <f t="shared" si="0"/>
        <v>0K</v>
      </c>
      <c r="J21" s="250"/>
      <c r="K21" s="636"/>
      <c r="L21" s="649"/>
      <c r="M21" s="649"/>
      <c r="N21" s="651"/>
      <c r="O21" s="649"/>
      <c r="P21" s="649"/>
      <c r="Q21" s="649"/>
      <c r="R21" s="756"/>
      <c r="S21" s="717"/>
      <c r="T21" s="717"/>
      <c r="U21" s="711"/>
      <c r="V21" s="714"/>
      <c r="W21" s="717"/>
      <c r="X21" s="717"/>
      <c r="Y21" s="717"/>
      <c r="Z21" s="717"/>
      <c r="AA21" s="737"/>
      <c r="AB21" s="738"/>
      <c r="AC21" s="30"/>
      <c r="AD21" s="30"/>
      <c r="AE21" s="30"/>
      <c r="AF21" s="30"/>
      <c r="AG21" s="30"/>
      <c r="AH21" s="30"/>
      <c r="AI21" s="30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ht="22.4" customHeight="1">
      <c r="A22" s="599"/>
      <c r="B22" s="720"/>
      <c r="C22" s="723"/>
      <c r="D22" s="611"/>
      <c r="E22" s="746" t="s">
        <v>418</v>
      </c>
      <c r="F22" s="266" t="s">
        <v>419</v>
      </c>
      <c r="G22" s="230">
        <v>60</v>
      </c>
      <c r="H22" s="222">
        <f t="shared" si="1"/>
        <v>20.28</v>
      </c>
      <c r="I22" s="225" t="str">
        <f t="shared" si="0"/>
        <v>20K</v>
      </c>
      <c r="J22" s="222"/>
      <c r="K22" s="726" t="s">
        <v>449</v>
      </c>
      <c r="L22" s="649"/>
      <c r="M22" s="649"/>
      <c r="N22" s="651"/>
      <c r="O22" s="649"/>
      <c r="P22" s="649"/>
      <c r="Q22" s="649"/>
      <c r="R22" s="756"/>
      <c r="S22" s="715"/>
      <c r="T22" s="715"/>
      <c r="U22" s="709"/>
      <c r="V22" s="712"/>
      <c r="W22" s="715"/>
      <c r="X22" s="715"/>
      <c r="Y22" s="715"/>
      <c r="Z22" s="715"/>
      <c r="AA22" s="737"/>
      <c r="AB22" s="738"/>
      <c r="AC22" s="30"/>
      <c r="AD22" s="30"/>
      <c r="AE22" s="30"/>
      <c r="AF22" s="30"/>
      <c r="AG22" s="30"/>
      <c r="AH22" s="30"/>
      <c r="AI22" s="30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s="333" customFormat="1" ht="22.5" customHeight="1">
      <c r="A23" s="599"/>
      <c r="B23" s="720"/>
      <c r="C23" s="723"/>
      <c r="D23" s="611"/>
      <c r="E23" s="742"/>
      <c r="F23" s="241" t="s">
        <v>131</v>
      </c>
      <c r="G23" s="231">
        <v>29</v>
      </c>
      <c r="H23" s="223">
        <f t="shared" si="1"/>
        <v>9.8019999999999996</v>
      </c>
      <c r="I23" s="223" t="str">
        <f t="shared" si="0"/>
        <v>10K</v>
      </c>
      <c r="J23" s="331"/>
      <c r="K23" s="636"/>
      <c r="L23" s="649"/>
      <c r="M23" s="649"/>
      <c r="N23" s="651"/>
      <c r="O23" s="649"/>
      <c r="P23" s="649"/>
      <c r="Q23" s="649"/>
      <c r="R23" s="756"/>
      <c r="S23" s="716"/>
      <c r="T23" s="716"/>
      <c r="U23" s="710"/>
      <c r="V23" s="713"/>
      <c r="W23" s="716"/>
      <c r="X23" s="716"/>
      <c r="Y23" s="716"/>
      <c r="Z23" s="716"/>
      <c r="AA23" s="737"/>
      <c r="AB23" s="738"/>
      <c r="AC23" s="332"/>
      <c r="AD23" s="332"/>
      <c r="AE23" s="332"/>
      <c r="AF23" s="332"/>
      <c r="AG23" s="332"/>
      <c r="AH23" s="332"/>
      <c r="AI23" s="332"/>
    </row>
    <row r="24" spans="1:48" s="333" customFormat="1" ht="22.5" customHeight="1" thickBot="1">
      <c r="A24" s="599"/>
      <c r="B24" s="720"/>
      <c r="C24" s="723"/>
      <c r="D24" s="611"/>
      <c r="E24" s="742"/>
      <c r="F24" s="241" t="s">
        <v>442</v>
      </c>
      <c r="G24" s="231">
        <v>8</v>
      </c>
      <c r="H24" s="223">
        <f t="shared" si="1"/>
        <v>2.7040000000000002</v>
      </c>
      <c r="I24" s="231" t="str">
        <f t="shared" si="0"/>
        <v>3K</v>
      </c>
      <c r="J24" s="331"/>
      <c r="K24" s="636"/>
      <c r="L24" s="649"/>
      <c r="M24" s="649"/>
      <c r="N24" s="651"/>
      <c r="O24" s="649"/>
      <c r="P24" s="649"/>
      <c r="Q24" s="649"/>
      <c r="R24" s="756"/>
      <c r="S24" s="716"/>
      <c r="T24" s="716"/>
      <c r="U24" s="710"/>
      <c r="V24" s="713"/>
      <c r="W24" s="716"/>
      <c r="X24" s="716"/>
      <c r="Y24" s="716"/>
      <c r="Z24" s="716"/>
      <c r="AA24" s="737"/>
      <c r="AB24" s="738"/>
      <c r="AC24" s="332"/>
      <c r="AD24" s="332"/>
      <c r="AE24" s="332"/>
      <c r="AF24" s="332"/>
      <c r="AG24" s="332"/>
      <c r="AH24" s="332"/>
      <c r="AI24" s="332"/>
    </row>
    <row r="25" spans="1:48" s="333" customFormat="1" ht="22.5" hidden="1" customHeight="1">
      <c r="A25" s="599"/>
      <c r="B25" s="720"/>
      <c r="C25" s="723"/>
      <c r="D25" s="611"/>
      <c r="E25" s="742"/>
      <c r="F25" s="264"/>
      <c r="G25" s="264"/>
      <c r="H25" s="223">
        <f t="shared" si="1"/>
        <v>0</v>
      </c>
      <c r="I25" s="223" t="str">
        <f t="shared" si="0"/>
        <v>0K</v>
      </c>
      <c r="J25" s="331"/>
      <c r="K25" s="636"/>
      <c r="L25" s="649"/>
      <c r="M25" s="649"/>
      <c r="N25" s="651"/>
      <c r="O25" s="649"/>
      <c r="P25" s="649"/>
      <c r="Q25" s="649"/>
      <c r="R25" s="756"/>
      <c r="S25" s="716"/>
      <c r="T25" s="716"/>
      <c r="U25" s="710"/>
      <c r="V25" s="713"/>
      <c r="W25" s="716"/>
      <c r="X25" s="716"/>
      <c r="Y25" s="716"/>
      <c r="Z25" s="716"/>
      <c r="AA25" s="737"/>
      <c r="AB25" s="738"/>
      <c r="AC25" s="332"/>
      <c r="AD25" s="332"/>
      <c r="AE25" s="332"/>
      <c r="AF25" s="332"/>
      <c r="AG25" s="332"/>
      <c r="AH25" s="332"/>
      <c r="AI25" s="332"/>
    </row>
    <row r="26" spans="1:48" s="333" customFormat="1" ht="22.5" hidden="1" customHeight="1">
      <c r="A26" s="599"/>
      <c r="B26" s="720"/>
      <c r="C26" s="723"/>
      <c r="D26" s="611"/>
      <c r="E26" s="742"/>
      <c r="F26" s="264"/>
      <c r="G26" s="231"/>
      <c r="H26" s="223">
        <f t="shared" si="1"/>
        <v>0</v>
      </c>
      <c r="I26" s="223" t="str">
        <f t="shared" si="0"/>
        <v>0K</v>
      </c>
      <c r="J26" s="331"/>
      <c r="K26" s="636"/>
      <c r="L26" s="649"/>
      <c r="M26" s="649"/>
      <c r="N26" s="651"/>
      <c r="O26" s="649"/>
      <c r="P26" s="649"/>
      <c r="Q26" s="649"/>
      <c r="R26" s="756"/>
      <c r="S26" s="716"/>
      <c r="T26" s="716"/>
      <c r="U26" s="710"/>
      <c r="V26" s="713"/>
      <c r="W26" s="716"/>
      <c r="X26" s="716"/>
      <c r="Y26" s="716"/>
      <c r="Z26" s="716"/>
      <c r="AA26" s="737"/>
      <c r="AB26" s="738"/>
      <c r="AC26" s="332"/>
      <c r="AD26" s="332"/>
      <c r="AE26" s="332"/>
      <c r="AF26" s="332"/>
      <c r="AG26" s="332"/>
      <c r="AH26" s="332"/>
      <c r="AI26" s="332"/>
    </row>
    <row r="27" spans="1:48" s="333" customFormat="1" ht="22.5" hidden="1" customHeight="1">
      <c r="A27" s="599"/>
      <c r="B27" s="720"/>
      <c r="C27" s="723"/>
      <c r="D27" s="611"/>
      <c r="E27" s="742"/>
      <c r="F27" s="264"/>
      <c r="G27" s="264"/>
      <c r="H27" s="223">
        <f t="shared" si="1"/>
        <v>0</v>
      </c>
      <c r="I27" s="223" t="str">
        <f t="shared" si="0"/>
        <v>0K</v>
      </c>
      <c r="J27" s="331"/>
      <c r="K27" s="636"/>
      <c r="L27" s="649"/>
      <c r="M27" s="649"/>
      <c r="N27" s="651"/>
      <c r="O27" s="649"/>
      <c r="P27" s="649"/>
      <c r="Q27" s="649"/>
      <c r="R27" s="756"/>
      <c r="S27" s="716"/>
      <c r="T27" s="716"/>
      <c r="U27" s="710"/>
      <c r="V27" s="713"/>
      <c r="W27" s="716"/>
      <c r="X27" s="716"/>
      <c r="Y27" s="716"/>
      <c r="Z27" s="716"/>
      <c r="AA27" s="737"/>
      <c r="AB27" s="738"/>
      <c r="AC27" s="332"/>
      <c r="AD27" s="332"/>
      <c r="AE27" s="332"/>
      <c r="AF27" s="332"/>
      <c r="AG27" s="332"/>
      <c r="AH27" s="332"/>
      <c r="AI27" s="332"/>
    </row>
    <row r="28" spans="1:48" s="333" customFormat="1" ht="22.5" hidden="1" customHeight="1">
      <c r="A28" s="599"/>
      <c r="B28" s="720"/>
      <c r="C28" s="723"/>
      <c r="D28" s="611"/>
      <c r="E28" s="742"/>
      <c r="F28" s="264"/>
      <c r="G28" s="231"/>
      <c r="H28" s="223">
        <f t="shared" si="1"/>
        <v>0</v>
      </c>
      <c r="I28" s="223" t="str">
        <f t="shared" si="0"/>
        <v>0K</v>
      </c>
      <c r="J28" s="331"/>
      <c r="K28" s="636"/>
      <c r="L28" s="649"/>
      <c r="M28" s="649"/>
      <c r="N28" s="651"/>
      <c r="O28" s="649"/>
      <c r="P28" s="649"/>
      <c r="Q28" s="649"/>
      <c r="R28" s="756"/>
      <c r="S28" s="716"/>
      <c r="T28" s="716"/>
      <c r="U28" s="710"/>
      <c r="V28" s="713"/>
      <c r="W28" s="716"/>
      <c r="X28" s="716"/>
      <c r="Y28" s="716"/>
      <c r="Z28" s="716"/>
      <c r="AA28" s="737"/>
      <c r="AB28" s="738"/>
      <c r="AC28" s="332"/>
      <c r="AD28" s="332"/>
      <c r="AE28" s="332"/>
      <c r="AF28" s="332"/>
      <c r="AG28" s="332"/>
      <c r="AH28" s="332"/>
      <c r="AI28" s="332"/>
    </row>
    <row r="29" spans="1:48" s="333" customFormat="1" ht="22.5" hidden="1" customHeight="1">
      <c r="A29" s="599"/>
      <c r="B29" s="720"/>
      <c r="C29" s="723"/>
      <c r="D29" s="611"/>
      <c r="E29" s="742"/>
      <c r="F29" s="264"/>
      <c r="G29" s="231"/>
      <c r="H29" s="223">
        <f t="shared" si="1"/>
        <v>0</v>
      </c>
      <c r="I29" s="223" t="str">
        <f t="shared" si="0"/>
        <v>0K</v>
      </c>
      <c r="J29" s="331"/>
      <c r="K29" s="636"/>
      <c r="L29" s="649"/>
      <c r="M29" s="649"/>
      <c r="N29" s="651"/>
      <c r="O29" s="649"/>
      <c r="P29" s="649"/>
      <c r="Q29" s="649"/>
      <c r="R29" s="756"/>
      <c r="S29" s="716"/>
      <c r="T29" s="716"/>
      <c r="U29" s="710"/>
      <c r="V29" s="713"/>
      <c r="W29" s="716"/>
      <c r="X29" s="716"/>
      <c r="Y29" s="716"/>
      <c r="Z29" s="716"/>
      <c r="AA29" s="737"/>
      <c r="AB29" s="738"/>
      <c r="AC29" s="332"/>
      <c r="AD29" s="332"/>
      <c r="AE29" s="332"/>
      <c r="AF29" s="332"/>
      <c r="AG29" s="332"/>
      <c r="AH29" s="332"/>
      <c r="AI29" s="332"/>
    </row>
    <row r="30" spans="1:48" s="333" customFormat="1" ht="22.5" hidden="1" customHeight="1">
      <c r="A30" s="599"/>
      <c r="B30" s="720"/>
      <c r="C30" s="723"/>
      <c r="D30" s="611"/>
      <c r="E30" s="742"/>
      <c r="F30" s="264"/>
      <c r="G30" s="231"/>
      <c r="H30" s="223">
        <f t="shared" si="1"/>
        <v>0</v>
      </c>
      <c r="I30" s="223" t="str">
        <f t="shared" si="0"/>
        <v>0K</v>
      </c>
      <c r="J30" s="331"/>
      <c r="K30" s="636"/>
      <c r="L30" s="649"/>
      <c r="M30" s="649"/>
      <c r="N30" s="651"/>
      <c r="O30" s="649"/>
      <c r="P30" s="649"/>
      <c r="Q30" s="649"/>
      <c r="R30" s="756"/>
      <c r="S30" s="716"/>
      <c r="T30" s="716"/>
      <c r="U30" s="710"/>
      <c r="V30" s="713"/>
      <c r="W30" s="716"/>
      <c r="X30" s="716"/>
      <c r="Y30" s="716"/>
      <c r="Z30" s="716"/>
      <c r="AA30" s="737"/>
      <c r="AB30" s="738"/>
      <c r="AC30" s="332"/>
      <c r="AD30" s="332"/>
      <c r="AE30" s="332"/>
      <c r="AF30" s="332"/>
      <c r="AG30" s="332"/>
      <c r="AH30" s="332"/>
      <c r="AI30" s="332"/>
    </row>
    <row r="31" spans="1:48" s="333" customFormat="1" ht="22.5" hidden="1" customHeight="1">
      <c r="A31" s="599"/>
      <c r="B31" s="720"/>
      <c r="C31" s="723"/>
      <c r="D31" s="611"/>
      <c r="E31" s="742"/>
      <c r="F31" s="264"/>
      <c r="G31" s="231"/>
      <c r="H31" s="223">
        <f t="shared" si="1"/>
        <v>0</v>
      </c>
      <c r="I31" s="223" t="str">
        <f t="shared" si="0"/>
        <v>0K</v>
      </c>
      <c r="J31" s="331"/>
      <c r="K31" s="636"/>
      <c r="L31" s="649"/>
      <c r="M31" s="649"/>
      <c r="N31" s="651"/>
      <c r="O31" s="649"/>
      <c r="P31" s="649"/>
      <c r="Q31" s="649"/>
      <c r="R31" s="756"/>
      <c r="S31" s="716"/>
      <c r="T31" s="716"/>
      <c r="U31" s="710"/>
      <c r="V31" s="713"/>
      <c r="W31" s="716"/>
      <c r="X31" s="716"/>
      <c r="Y31" s="716"/>
      <c r="Z31" s="716"/>
      <c r="AA31" s="737"/>
      <c r="AB31" s="738"/>
      <c r="AC31" s="332"/>
      <c r="AD31" s="332"/>
      <c r="AE31" s="332"/>
      <c r="AF31" s="332"/>
      <c r="AG31" s="332"/>
      <c r="AH31" s="332"/>
      <c r="AI31" s="332"/>
    </row>
    <row r="32" spans="1:48" ht="22.5" hidden="1" customHeight="1">
      <c r="A32" s="599"/>
      <c r="B32" s="720"/>
      <c r="C32" s="723"/>
      <c r="D32" s="611"/>
      <c r="E32" s="742"/>
      <c r="F32" s="264"/>
      <c r="G32" s="264"/>
      <c r="H32" s="223">
        <f t="shared" si="1"/>
        <v>0</v>
      </c>
      <c r="I32" s="223" t="str">
        <f t="shared" si="0"/>
        <v>0K</v>
      </c>
      <c r="J32" s="223"/>
      <c r="K32" s="636"/>
      <c r="L32" s="649"/>
      <c r="M32" s="649"/>
      <c r="N32" s="651"/>
      <c r="O32" s="649"/>
      <c r="P32" s="649"/>
      <c r="Q32" s="649"/>
      <c r="R32" s="756"/>
      <c r="S32" s="716"/>
      <c r="T32" s="716"/>
      <c r="U32" s="710"/>
      <c r="V32" s="713"/>
      <c r="W32" s="716"/>
      <c r="X32" s="716"/>
      <c r="Y32" s="716"/>
      <c r="Z32" s="716"/>
      <c r="AA32" s="737"/>
      <c r="AB32" s="738"/>
      <c r="AC32" s="30"/>
      <c r="AD32" s="30"/>
      <c r="AE32" s="30"/>
      <c r="AF32" s="30"/>
      <c r="AG32" s="30"/>
      <c r="AH32" s="30"/>
      <c r="AI32" s="30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1:48" ht="22.5" hidden="1" customHeight="1">
      <c r="A33" s="599"/>
      <c r="B33" s="720"/>
      <c r="C33" s="723"/>
      <c r="D33" s="611"/>
      <c r="E33" s="743"/>
      <c r="F33" s="265"/>
      <c r="G33" s="265"/>
      <c r="H33" s="223">
        <f t="shared" si="1"/>
        <v>0</v>
      </c>
      <c r="I33" s="223" t="str">
        <f t="shared" si="0"/>
        <v>0K</v>
      </c>
      <c r="J33" s="224"/>
      <c r="K33" s="624"/>
      <c r="L33" s="649"/>
      <c r="M33" s="649"/>
      <c r="N33" s="651"/>
      <c r="O33" s="649"/>
      <c r="P33" s="649"/>
      <c r="Q33" s="649"/>
      <c r="R33" s="756"/>
      <c r="S33" s="717"/>
      <c r="T33" s="717"/>
      <c r="U33" s="711"/>
      <c r="V33" s="714"/>
      <c r="W33" s="717"/>
      <c r="X33" s="717"/>
      <c r="Y33" s="717"/>
      <c r="Z33" s="717"/>
      <c r="AA33" s="737"/>
      <c r="AB33" s="738"/>
      <c r="AC33" s="30"/>
      <c r="AD33" s="30"/>
      <c r="AE33" s="30"/>
      <c r="AF33" s="30"/>
      <c r="AG33" s="30"/>
      <c r="AH33" s="30"/>
      <c r="AI33" s="30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1:48" ht="22.5" customHeight="1">
      <c r="A34" s="599"/>
      <c r="B34" s="720"/>
      <c r="C34" s="723"/>
      <c r="D34" s="611"/>
      <c r="E34" s="648" t="s">
        <v>421</v>
      </c>
      <c r="F34" s="225" t="s">
        <v>422</v>
      </c>
      <c r="G34" s="225">
        <v>89</v>
      </c>
      <c r="H34" s="225">
        <f t="shared" si="1"/>
        <v>30.082000000000001</v>
      </c>
      <c r="I34" s="225" t="str">
        <f t="shared" si="0"/>
        <v>30K</v>
      </c>
      <c r="J34" s="225"/>
      <c r="K34" s="729" t="s">
        <v>450</v>
      </c>
      <c r="L34" s="649"/>
      <c r="M34" s="649"/>
      <c r="N34" s="651"/>
      <c r="O34" s="649"/>
      <c r="P34" s="649"/>
      <c r="Q34" s="649"/>
      <c r="R34" s="756"/>
      <c r="S34" s="715"/>
      <c r="T34" s="715"/>
      <c r="U34" s="709"/>
      <c r="V34" s="712"/>
      <c r="W34" s="715"/>
      <c r="X34" s="715"/>
      <c r="Y34" s="715"/>
      <c r="Z34" s="715"/>
      <c r="AA34" s="737"/>
      <c r="AB34" s="738"/>
      <c r="AC34" s="30"/>
      <c r="AD34" s="30"/>
      <c r="AE34" s="30"/>
      <c r="AF34" s="334"/>
      <c r="AG34" s="335"/>
      <c r="AH34" s="335"/>
      <c r="AI34" s="30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1:48" ht="22.5" customHeight="1" thickBot="1">
      <c r="A35" s="599"/>
      <c r="B35" s="720"/>
      <c r="C35" s="723"/>
      <c r="D35" s="611"/>
      <c r="E35" s="615"/>
      <c r="F35" s="336" t="s">
        <v>423</v>
      </c>
      <c r="G35" s="336">
        <v>0.45</v>
      </c>
      <c r="H35" s="336">
        <f t="shared" si="1"/>
        <v>0.15209999999999999</v>
      </c>
      <c r="I35" s="336" t="s">
        <v>439</v>
      </c>
      <c r="J35" s="336"/>
      <c r="K35" s="730"/>
      <c r="L35" s="649"/>
      <c r="M35" s="649"/>
      <c r="N35" s="651"/>
      <c r="O35" s="649"/>
      <c r="P35" s="649"/>
      <c r="Q35" s="649"/>
      <c r="R35" s="756"/>
      <c r="S35" s="716"/>
      <c r="T35" s="716"/>
      <c r="U35" s="710"/>
      <c r="V35" s="713"/>
      <c r="W35" s="716"/>
      <c r="X35" s="716"/>
      <c r="Y35" s="716"/>
      <c r="Z35" s="716"/>
      <c r="AA35" s="737"/>
      <c r="AB35" s="738"/>
      <c r="AC35" s="30"/>
      <c r="AD35" s="30"/>
      <c r="AE35" s="30"/>
      <c r="AF35" s="334"/>
      <c r="AG35" s="335"/>
      <c r="AH35" s="335"/>
      <c r="AI35" s="30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8" ht="22.5" hidden="1" customHeight="1">
      <c r="A36" s="599"/>
      <c r="B36" s="720"/>
      <c r="C36" s="723"/>
      <c r="D36" s="611"/>
      <c r="E36" s="621"/>
      <c r="F36" s="229"/>
      <c r="G36" s="229"/>
      <c r="H36" s="224">
        <f t="shared" si="1"/>
        <v>0</v>
      </c>
      <c r="I36" s="224" t="str">
        <f t="shared" si="0"/>
        <v>0K</v>
      </c>
      <c r="J36" s="224"/>
      <c r="K36" s="619"/>
      <c r="L36" s="649"/>
      <c r="M36" s="649"/>
      <c r="N36" s="651"/>
      <c r="O36" s="649"/>
      <c r="P36" s="649"/>
      <c r="Q36" s="649"/>
      <c r="R36" s="756"/>
      <c r="S36" s="717"/>
      <c r="T36" s="717"/>
      <c r="U36" s="711"/>
      <c r="V36" s="714"/>
      <c r="W36" s="717"/>
      <c r="X36" s="717"/>
      <c r="Y36" s="717"/>
      <c r="Z36" s="717"/>
      <c r="AA36" s="737"/>
      <c r="AB36" s="738"/>
      <c r="AC36" s="30"/>
      <c r="AD36" s="30"/>
      <c r="AE36" s="30"/>
      <c r="AF36" s="334"/>
      <c r="AG36" s="335"/>
      <c r="AH36" s="335"/>
      <c r="AI36" s="30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</row>
    <row r="37" spans="1:48" ht="22.5" customHeight="1">
      <c r="A37" s="599"/>
      <c r="B37" s="720"/>
      <c r="C37" s="723"/>
      <c r="D37" s="611"/>
      <c r="E37" s="616" t="s">
        <v>424</v>
      </c>
      <c r="F37" s="230" t="s">
        <v>261</v>
      </c>
      <c r="G37" s="222">
        <v>25</v>
      </c>
      <c r="H37" s="247">
        <f t="shared" si="1"/>
        <v>8.4499999999999993</v>
      </c>
      <c r="I37" s="267" t="str">
        <f t="shared" si="0"/>
        <v>8K</v>
      </c>
      <c r="J37" s="247"/>
      <c r="K37" s="747" t="s">
        <v>425</v>
      </c>
      <c r="L37" s="649"/>
      <c r="M37" s="649"/>
      <c r="N37" s="651"/>
      <c r="O37" s="649"/>
      <c r="P37" s="649"/>
      <c r="Q37" s="649"/>
      <c r="R37" s="756"/>
      <c r="S37" s="715"/>
      <c r="T37" s="715"/>
      <c r="U37" s="709"/>
      <c r="V37" s="712"/>
      <c r="W37" s="715"/>
      <c r="X37" s="715"/>
      <c r="Y37" s="715"/>
      <c r="Z37" s="715"/>
      <c r="AA37" s="737"/>
      <c r="AB37" s="738"/>
      <c r="AC37" s="30"/>
      <c r="AD37" s="30"/>
      <c r="AE37" s="30"/>
      <c r="AF37" s="30"/>
      <c r="AG37" s="30"/>
      <c r="AH37" s="30"/>
      <c r="AI37" s="30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</row>
    <row r="38" spans="1:48" ht="22.5" customHeight="1">
      <c r="A38" s="599"/>
      <c r="B38" s="720"/>
      <c r="C38" s="723"/>
      <c r="D38" s="611"/>
      <c r="E38" s="615"/>
      <c r="F38" s="231" t="s">
        <v>242</v>
      </c>
      <c r="G38" s="232">
        <v>25</v>
      </c>
      <c r="H38" s="268">
        <f t="shared" si="1"/>
        <v>8.4499999999999993</v>
      </c>
      <c r="I38" s="223" t="str">
        <f t="shared" si="0"/>
        <v>8K</v>
      </c>
      <c r="J38" s="269"/>
      <c r="K38" s="748"/>
      <c r="L38" s="649"/>
      <c r="M38" s="649"/>
      <c r="N38" s="651"/>
      <c r="O38" s="649"/>
      <c r="P38" s="649"/>
      <c r="Q38" s="649"/>
      <c r="R38" s="756"/>
      <c r="S38" s="716"/>
      <c r="T38" s="716"/>
      <c r="U38" s="710"/>
      <c r="V38" s="713"/>
      <c r="W38" s="716"/>
      <c r="X38" s="716"/>
      <c r="Y38" s="716"/>
      <c r="Z38" s="716"/>
      <c r="AA38" s="737"/>
      <c r="AB38" s="738"/>
      <c r="AC38" s="30"/>
      <c r="AD38" s="30"/>
      <c r="AE38" s="30"/>
      <c r="AF38" s="30"/>
      <c r="AG38" s="30"/>
      <c r="AH38" s="30"/>
      <c r="AI38" s="30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</row>
    <row r="39" spans="1:48" ht="22.5" customHeight="1">
      <c r="A39" s="599"/>
      <c r="B39" s="720"/>
      <c r="C39" s="723"/>
      <c r="D39" s="611"/>
      <c r="E39" s="615"/>
      <c r="F39" s="232" t="s">
        <v>426</v>
      </c>
      <c r="G39" s="232">
        <v>4</v>
      </c>
      <c r="H39" s="268">
        <f t="shared" si="1"/>
        <v>1.3520000000000001</v>
      </c>
      <c r="I39" s="223" t="s">
        <v>275</v>
      </c>
      <c r="J39" s="269"/>
      <c r="K39" s="748"/>
      <c r="L39" s="649"/>
      <c r="M39" s="649"/>
      <c r="N39" s="651"/>
      <c r="O39" s="649"/>
      <c r="P39" s="649"/>
      <c r="Q39" s="649"/>
      <c r="R39" s="756"/>
      <c r="S39" s="716"/>
      <c r="T39" s="716"/>
      <c r="U39" s="710"/>
      <c r="V39" s="713"/>
      <c r="W39" s="716"/>
      <c r="X39" s="716"/>
      <c r="Y39" s="716"/>
      <c r="Z39" s="716"/>
      <c r="AA39" s="737"/>
      <c r="AB39" s="738"/>
      <c r="AC39" s="30"/>
      <c r="AD39" s="30"/>
      <c r="AE39" s="30"/>
      <c r="AF39" s="30"/>
      <c r="AG39" s="30"/>
      <c r="AH39" s="30"/>
      <c r="AI39" s="30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</row>
    <row r="40" spans="1:48" ht="22.5" customHeight="1" thickBot="1">
      <c r="A40" s="599"/>
      <c r="B40" s="720"/>
      <c r="C40" s="723"/>
      <c r="D40" s="611"/>
      <c r="E40" s="615"/>
      <c r="F40" s="232" t="s">
        <v>427</v>
      </c>
      <c r="G40" s="232">
        <v>8</v>
      </c>
      <c r="H40" s="268">
        <f t="shared" si="1"/>
        <v>2.7040000000000002</v>
      </c>
      <c r="I40" s="223" t="str">
        <f t="shared" si="0"/>
        <v>3K</v>
      </c>
      <c r="J40" s="269"/>
      <c r="K40" s="748"/>
      <c r="L40" s="649"/>
      <c r="M40" s="649"/>
      <c r="N40" s="651"/>
      <c r="O40" s="649"/>
      <c r="P40" s="649"/>
      <c r="Q40" s="649"/>
      <c r="R40" s="756"/>
      <c r="S40" s="716"/>
      <c r="T40" s="716"/>
      <c r="U40" s="710"/>
      <c r="V40" s="713"/>
      <c r="W40" s="716"/>
      <c r="X40" s="716"/>
      <c r="Y40" s="716"/>
      <c r="Z40" s="716"/>
      <c r="AA40" s="737"/>
      <c r="AB40" s="738"/>
      <c r="AC40" s="30"/>
      <c r="AD40" s="30"/>
      <c r="AE40" s="30"/>
      <c r="AF40" s="30"/>
      <c r="AG40" s="30"/>
      <c r="AH40" s="30"/>
      <c r="AI40" s="30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1:48" ht="22.5" hidden="1" customHeight="1">
      <c r="A41" s="599"/>
      <c r="B41" s="720"/>
      <c r="C41" s="723"/>
      <c r="D41" s="611"/>
      <c r="E41" s="615"/>
      <c r="F41" s="223"/>
      <c r="G41" s="223"/>
      <c r="H41" s="248" t="e">
        <f>G41*#REF!/1000</f>
        <v>#REF!</v>
      </c>
      <c r="I41" s="223"/>
      <c r="J41" s="248"/>
      <c r="K41" s="748"/>
      <c r="L41" s="649"/>
      <c r="M41" s="649"/>
      <c r="N41" s="651"/>
      <c r="O41" s="649"/>
      <c r="P41" s="649"/>
      <c r="Q41" s="649"/>
      <c r="R41" s="756"/>
      <c r="S41" s="716"/>
      <c r="T41" s="716"/>
      <c r="U41" s="710"/>
      <c r="V41" s="713"/>
      <c r="W41" s="716"/>
      <c r="X41" s="716"/>
      <c r="Y41" s="716"/>
      <c r="Z41" s="716"/>
      <c r="AA41" s="737"/>
      <c r="AB41" s="738"/>
      <c r="AC41" s="30"/>
      <c r="AD41" s="30"/>
      <c r="AE41" s="30"/>
      <c r="AF41" s="30"/>
      <c r="AG41" s="30"/>
      <c r="AH41" s="30"/>
      <c r="AI41" s="30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1:48" ht="22.5" hidden="1" customHeight="1">
      <c r="A42" s="599"/>
      <c r="B42" s="720"/>
      <c r="C42" s="723"/>
      <c r="D42" s="611"/>
      <c r="E42" s="615"/>
      <c r="F42" s="223"/>
      <c r="G42" s="223"/>
      <c r="H42" s="248" t="e">
        <f>G42*#REF!/1000</f>
        <v>#REF!</v>
      </c>
      <c r="I42" s="223"/>
      <c r="J42" s="248"/>
      <c r="K42" s="748"/>
      <c r="L42" s="649"/>
      <c r="M42" s="649"/>
      <c r="N42" s="651"/>
      <c r="O42" s="649"/>
      <c r="P42" s="649"/>
      <c r="Q42" s="649"/>
      <c r="R42" s="756"/>
      <c r="S42" s="734"/>
      <c r="T42" s="734"/>
      <c r="U42" s="751"/>
      <c r="V42" s="753"/>
      <c r="W42" s="734"/>
      <c r="X42" s="734"/>
      <c r="Y42" s="734"/>
      <c r="Z42" s="734"/>
      <c r="AA42" s="737"/>
      <c r="AB42" s="738"/>
      <c r="AC42" s="30"/>
      <c r="AD42" s="30"/>
      <c r="AE42" s="30"/>
      <c r="AF42" s="30"/>
      <c r="AG42" s="30"/>
      <c r="AH42" s="30"/>
      <c r="AI42" s="30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48" ht="22.5" hidden="1" customHeight="1">
      <c r="A43" s="599"/>
      <c r="B43" s="720"/>
      <c r="C43" s="723"/>
      <c r="D43" s="611"/>
      <c r="E43" s="615"/>
      <c r="F43" s="239"/>
      <c r="G43" s="239"/>
      <c r="H43" s="270" t="e">
        <f>G43*#REF!/1000</f>
        <v>#REF!</v>
      </c>
      <c r="I43" s="223"/>
      <c r="J43" s="270"/>
      <c r="K43" s="748"/>
      <c r="L43" s="649"/>
      <c r="M43" s="649"/>
      <c r="N43" s="651"/>
      <c r="O43" s="649"/>
      <c r="P43" s="649"/>
      <c r="Q43" s="649"/>
      <c r="R43" s="756"/>
      <c r="S43" s="734"/>
      <c r="T43" s="734"/>
      <c r="U43" s="751"/>
      <c r="V43" s="753"/>
      <c r="W43" s="734"/>
      <c r="X43" s="734"/>
      <c r="Y43" s="734"/>
      <c r="Z43" s="734"/>
      <c r="AA43" s="737"/>
      <c r="AB43" s="738"/>
      <c r="AC43" s="30"/>
      <c r="AD43" s="30"/>
      <c r="AE43" s="30"/>
      <c r="AF43" s="30"/>
      <c r="AG43" s="30"/>
      <c r="AH43" s="30"/>
      <c r="AI43" s="30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48" ht="22.5" hidden="1" customHeight="1">
      <c r="A44" s="599"/>
      <c r="B44" s="720"/>
      <c r="C44" s="723"/>
      <c r="D44" s="611"/>
      <c r="E44" s="617"/>
      <c r="F44" s="227"/>
      <c r="G44" s="227"/>
      <c r="H44" s="251" t="e">
        <f>G44*#REF!/1000</f>
        <v>#REF!</v>
      </c>
      <c r="I44" s="227"/>
      <c r="J44" s="251"/>
      <c r="K44" s="749"/>
      <c r="L44" s="649"/>
      <c r="M44" s="649"/>
      <c r="N44" s="651"/>
      <c r="O44" s="649"/>
      <c r="P44" s="649"/>
      <c r="Q44" s="649"/>
      <c r="R44" s="756"/>
      <c r="S44" s="750"/>
      <c r="T44" s="750"/>
      <c r="U44" s="752"/>
      <c r="V44" s="754"/>
      <c r="W44" s="750"/>
      <c r="X44" s="750"/>
      <c r="Y44" s="750"/>
      <c r="Z44" s="750"/>
      <c r="AA44" s="737"/>
      <c r="AB44" s="738"/>
      <c r="AC44" s="30"/>
      <c r="AD44" s="30"/>
      <c r="AE44" s="30"/>
      <c r="AF44" s="30"/>
      <c r="AG44" s="30"/>
      <c r="AH44" s="30"/>
      <c r="AI44" s="30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</row>
    <row r="45" spans="1:48" ht="22.5" customHeight="1" thickBot="1">
      <c r="A45" s="659"/>
      <c r="B45" s="721"/>
      <c r="C45" s="724"/>
      <c r="D45" s="662"/>
      <c r="E45" s="459" t="s">
        <v>716</v>
      </c>
      <c r="F45" s="731" t="s">
        <v>559</v>
      </c>
      <c r="G45" s="732"/>
      <c r="H45" s="732"/>
      <c r="I45" s="732"/>
      <c r="J45" s="233"/>
      <c r="K45" s="234" t="s">
        <v>100</v>
      </c>
      <c r="L45" s="650"/>
      <c r="M45" s="650"/>
      <c r="N45" s="652"/>
      <c r="O45" s="650"/>
      <c r="P45" s="650"/>
      <c r="Q45" s="650"/>
      <c r="R45" s="757"/>
      <c r="S45" s="58"/>
      <c r="T45" s="58"/>
      <c r="U45" s="62"/>
      <c r="V45" s="60"/>
      <c r="W45" s="58"/>
      <c r="X45" s="58"/>
      <c r="Y45" s="58"/>
      <c r="Z45" s="58"/>
      <c r="AA45" s="739"/>
      <c r="AB45" s="740"/>
      <c r="AC45" s="30"/>
      <c r="AD45" s="30"/>
      <c r="AE45" s="30"/>
      <c r="AF45" s="30"/>
      <c r="AG45" s="30"/>
      <c r="AH45" s="30"/>
      <c r="AI45" s="30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1:48" ht="22.5" customHeight="1" thickTop="1" thickBot="1">
      <c r="A46" s="598">
        <f>A8+1</f>
        <v>45657</v>
      </c>
      <c r="B46" s="760" t="s">
        <v>731</v>
      </c>
      <c r="C46" s="763">
        <f>1363-1-25</f>
        <v>1337</v>
      </c>
      <c r="D46" s="767" t="s">
        <v>225</v>
      </c>
      <c r="E46" s="770" t="s">
        <v>768</v>
      </c>
      <c r="F46" s="771" t="s">
        <v>766</v>
      </c>
      <c r="G46" s="772"/>
      <c r="H46" s="772"/>
      <c r="I46" s="773"/>
      <c r="J46" s="272"/>
      <c r="K46" s="663" t="s">
        <v>769</v>
      </c>
      <c r="L46" s="774">
        <v>4.7</v>
      </c>
      <c r="M46" s="774">
        <v>2.6</v>
      </c>
      <c r="N46" s="789">
        <v>1.6</v>
      </c>
      <c r="O46" s="774">
        <v>1.5</v>
      </c>
      <c r="P46" s="774">
        <v>2.2999999999999998</v>
      </c>
      <c r="Q46" s="774">
        <v>0</v>
      </c>
      <c r="R46" s="790">
        <f>SUM(L46*70)+(M46*75)+(N46*25)+(O46*60)+(P46*45)+(Q46*150)</f>
        <v>757.5</v>
      </c>
      <c r="S46" s="777"/>
      <c r="T46" s="777"/>
      <c r="U46" s="791"/>
      <c r="V46" s="792"/>
      <c r="W46" s="777"/>
      <c r="X46" s="777"/>
      <c r="Y46" s="777"/>
      <c r="Z46" s="777"/>
      <c r="AA46" s="778"/>
      <c r="AB46" s="779"/>
      <c r="AC46" s="54"/>
      <c r="AD46" s="30"/>
      <c r="AE46" s="30"/>
      <c r="AF46" s="30"/>
      <c r="AG46" s="30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</row>
    <row r="47" spans="1:48" ht="22.5" customHeight="1" thickTop="1" thickBot="1">
      <c r="A47" s="599"/>
      <c r="B47" s="761"/>
      <c r="C47" s="764"/>
      <c r="D47" s="768"/>
      <c r="E47" s="615"/>
      <c r="F47" s="241" t="s">
        <v>753</v>
      </c>
      <c r="G47" s="458"/>
      <c r="H47" s="458"/>
      <c r="I47" s="458" t="s">
        <v>680</v>
      </c>
      <c r="J47" s="273"/>
      <c r="K47" s="664"/>
      <c r="L47" s="774"/>
      <c r="M47" s="774"/>
      <c r="N47" s="789"/>
      <c r="O47" s="774"/>
      <c r="P47" s="774"/>
      <c r="Q47" s="774"/>
      <c r="R47" s="790"/>
      <c r="S47" s="716"/>
      <c r="T47" s="716"/>
      <c r="U47" s="785"/>
      <c r="V47" s="713"/>
      <c r="W47" s="716"/>
      <c r="X47" s="716"/>
      <c r="Y47" s="716"/>
      <c r="Z47" s="716"/>
      <c r="AA47" s="780"/>
      <c r="AB47" s="781"/>
      <c r="AC47" s="54"/>
      <c r="AD47" s="30"/>
      <c r="AE47" s="30"/>
      <c r="AF47" s="30"/>
      <c r="AG47" s="30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</row>
    <row r="48" spans="1:48" ht="22.5" customHeight="1" thickTop="1" thickBot="1">
      <c r="A48" s="599"/>
      <c r="B48" s="761"/>
      <c r="C48" s="764"/>
      <c r="D48" s="768"/>
      <c r="E48" s="615"/>
      <c r="F48" s="241" t="s">
        <v>756</v>
      </c>
      <c r="G48" s="458">
        <v>1.5</v>
      </c>
      <c r="H48" s="458">
        <v>2</v>
      </c>
      <c r="I48" s="458" t="s">
        <v>761</v>
      </c>
      <c r="J48" s="273"/>
      <c r="K48" s="664"/>
      <c r="L48" s="774"/>
      <c r="M48" s="774"/>
      <c r="N48" s="789"/>
      <c r="O48" s="774"/>
      <c r="P48" s="774"/>
      <c r="Q48" s="774"/>
      <c r="R48" s="790"/>
      <c r="S48" s="716"/>
      <c r="T48" s="716"/>
      <c r="U48" s="785"/>
      <c r="V48" s="713"/>
      <c r="W48" s="716"/>
      <c r="X48" s="716"/>
      <c r="Y48" s="716"/>
      <c r="Z48" s="716"/>
      <c r="AA48" s="780"/>
      <c r="AB48" s="781"/>
      <c r="AC48" s="54"/>
      <c r="AD48" s="30"/>
      <c r="AE48" s="30"/>
      <c r="AF48" s="30"/>
      <c r="AG48" s="30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</row>
    <row r="49" spans="1:48" ht="19.899999999999999" customHeight="1" thickTop="1" thickBot="1">
      <c r="A49" s="599"/>
      <c r="B49" s="761"/>
      <c r="C49" s="764"/>
      <c r="D49" s="768"/>
      <c r="E49" s="615"/>
      <c r="F49" s="241" t="s">
        <v>762</v>
      </c>
      <c r="G49" s="244"/>
      <c r="H49" s="275">
        <v>0</v>
      </c>
      <c r="I49" s="494" t="s">
        <v>138</v>
      </c>
      <c r="J49" s="226"/>
      <c r="K49" s="664"/>
      <c r="L49" s="774"/>
      <c r="M49" s="774"/>
      <c r="N49" s="789"/>
      <c r="O49" s="774"/>
      <c r="P49" s="774"/>
      <c r="Q49" s="774"/>
      <c r="R49" s="790"/>
      <c r="S49" s="716"/>
      <c r="T49" s="716"/>
      <c r="U49" s="785"/>
      <c r="V49" s="713"/>
      <c r="W49" s="716"/>
      <c r="X49" s="716"/>
      <c r="Y49" s="716"/>
      <c r="Z49" s="716"/>
      <c r="AA49" s="780"/>
      <c r="AB49" s="781"/>
      <c r="AC49" s="54"/>
      <c r="AD49" s="337"/>
      <c r="AE49" s="337"/>
      <c r="AF49" s="30"/>
      <c r="AG49" s="30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1:48" ht="22.5" customHeight="1" thickTop="1" thickBot="1">
      <c r="A50" s="599"/>
      <c r="B50" s="761"/>
      <c r="C50" s="764"/>
      <c r="D50" s="768"/>
      <c r="E50" s="615"/>
      <c r="F50" s="401" t="s">
        <v>763</v>
      </c>
      <c r="G50" s="493"/>
      <c r="H50" s="493">
        <v>0</v>
      </c>
      <c r="I50" s="493" t="s">
        <v>764</v>
      </c>
      <c r="J50" s="273"/>
      <c r="K50" s="664"/>
      <c r="L50" s="774"/>
      <c r="M50" s="774"/>
      <c r="N50" s="789"/>
      <c r="O50" s="774"/>
      <c r="P50" s="774"/>
      <c r="Q50" s="774"/>
      <c r="R50" s="790"/>
      <c r="S50" s="716"/>
      <c r="T50" s="716"/>
      <c r="U50" s="785"/>
      <c r="V50" s="713"/>
      <c r="W50" s="716"/>
      <c r="X50" s="716"/>
      <c r="Y50" s="716"/>
      <c r="Z50" s="716"/>
      <c r="AA50" s="780"/>
      <c r="AB50" s="781"/>
      <c r="AC50" s="54"/>
      <c r="AD50" s="30"/>
      <c r="AE50" s="30"/>
      <c r="AF50" s="30"/>
      <c r="AG50" s="30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ht="22.5" customHeight="1" thickTop="1" thickBot="1">
      <c r="A51" s="599"/>
      <c r="B51" s="761"/>
      <c r="C51" s="764"/>
      <c r="D51" s="768"/>
      <c r="E51" s="615"/>
      <c r="F51" s="223"/>
      <c r="G51" s="242"/>
      <c r="H51" s="242"/>
      <c r="I51" s="223"/>
      <c r="J51" s="273"/>
      <c r="K51" s="664"/>
      <c r="L51" s="774"/>
      <c r="M51" s="774"/>
      <c r="N51" s="789"/>
      <c r="O51" s="774"/>
      <c r="P51" s="774"/>
      <c r="Q51" s="774"/>
      <c r="R51" s="790"/>
      <c r="S51" s="716"/>
      <c r="T51" s="716"/>
      <c r="U51" s="785"/>
      <c r="V51" s="713"/>
      <c r="W51" s="716"/>
      <c r="X51" s="716"/>
      <c r="Y51" s="716"/>
      <c r="Z51" s="716"/>
      <c r="AA51" s="780"/>
      <c r="AB51" s="781"/>
      <c r="AC51" s="54"/>
      <c r="AD51" s="30"/>
      <c r="AE51" s="30"/>
      <c r="AF51" s="30"/>
      <c r="AG51" s="30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1:48" ht="22.5" hidden="1" customHeight="1">
      <c r="A52" s="599"/>
      <c r="B52" s="761"/>
      <c r="C52" s="764"/>
      <c r="D52" s="768"/>
      <c r="E52" s="615"/>
      <c r="F52" s="223"/>
      <c r="G52" s="242"/>
      <c r="H52" s="242" t="e">
        <f>G52*#REF!/1000</f>
        <v>#REF!</v>
      </c>
      <c r="I52" s="242" t="e">
        <f t="shared" ref="I52:I74" si="2">MROUND(H52,1)&amp;+"K"</f>
        <v>#REF!</v>
      </c>
      <c r="J52" s="273"/>
      <c r="K52" s="664"/>
      <c r="L52" s="774"/>
      <c r="M52" s="774"/>
      <c r="N52" s="789"/>
      <c r="O52" s="774"/>
      <c r="P52" s="774"/>
      <c r="Q52" s="774"/>
      <c r="R52" s="790"/>
      <c r="S52" s="716"/>
      <c r="T52" s="716"/>
      <c r="U52" s="785"/>
      <c r="V52" s="713"/>
      <c r="W52" s="716"/>
      <c r="X52" s="716"/>
      <c r="Y52" s="716"/>
      <c r="Z52" s="716"/>
      <c r="AA52" s="780"/>
      <c r="AB52" s="781"/>
      <c r="AC52" s="54"/>
      <c r="AD52" s="30"/>
      <c r="AE52" s="30"/>
      <c r="AF52" s="30"/>
      <c r="AG52" s="30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48" ht="22.5" hidden="1" customHeight="1" thickTop="1">
      <c r="A53" s="599"/>
      <c r="B53" s="761"/>
      <c r="C53" s="764"/>
      <c r="D53" s="768"/>
      <c r="E53" s="615"/>
      <c r="F53" s="223"/>
      <c r="G53" s="242"/>
      <c r="H53" s="242" t="e">
        <f>G53*#REF!/1000</f>
        <v>#REF!</v>
      </c>
      <c r="I53" s="242" t="e">
        <f t="shared" si="2"/>
        <v>#REF!</v>
      </c>
      <c r="J53" s="273"/>
      <c r="K53" s="664"/>
      <c r="L53" s="774"/>
      <c r="M53" s="774"/>
      <c r="N53" s="789"/>
      <c r="O53" s="774"/>
      <c r="P53" s="774"/>
      <c r="Q53" s="774"/>
      <c r="R53" s="790"/>
      <c r="S53" s="716"/>
      <c r="T53" s="716"/>
      <c r="U53" s="785"/>
      <c r="V53" s="713"/>
      <c r="W53" s="716"/>
      <c r="X53" s="716"/>
      <c r="Y53" s="716"/>
      <c r="Z53" s="716"/>
      <c r="AA53" s="780"/>
      <c r="AB53" s="781"/>
      <c r="AC53" s="54"/>
      <c r="AD53" s="30"/>
      <c r="AE53" s="30"/>
      <c r="AF53" s="30"/>
      <c r="AG53" s="30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1:48" ht="22.5" hidden="1" customHeight="1" thickTop="1">
      <c r="A54" s="599"/>
      <c r="B54" s="761"/>
      <c r="C54" s="764"/>
      <c r="D54" s="768"/>
      <c r="E54" s="615"/>
      <c r="F54" s="223"/>
      <c r="G54" s="242"/>
      <c r="H54" s="242" t="e">
        <f>G54*#REF!/1000</f>
        <v>#REF!</v>
      </c>
      <c r="I54" s="242" t="e">
        <f t="shared" si="2"/>
        <v>#REF!</v>
      </c>
      <c r="J54" s="273"/>
      <c r="K54" s="664"/>
      <c r="L54" s="774"/>
      <c r="M54" s="774"/>
      <c r="N54" s="789"/>
      <c r="O54" s="774"/>
      <c r="P54" s="774"/>
      <c r="Q54" s="774"/>
      <c r="R54" s="790"/>
      <c r="S54" s="716"/>
      <c r="T54" s="716"/>
      <c r="U54" s="785"/>
      <c r="V54" s="713"/>
      <c r="W54" s="716"/>
      <c r="X54" s="716"/>
      <c r="Y54" s="716"/>
      <c r="Z54" s="716"/>
      <c r="AA54" s="780"/>
      <c r="AB54" s="781"/>
      <c r="AC54" s="54"/>
      <c r="AD54" s="30"/>
      <c r="AE54" s="30"/>
      <c r="AF54" s="30"/>
      <c r="AG54" s="30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48" ht="22.5" hidden="1" customHeight="1" thickTop="1">
      <c r="A55" s="599"/>
      <c r="B55" s="761"/>
      <c r="C55" s="765"/>
      <c r="D55" s="768"/>
      <c r="E55" s="615"/>
      <c r="F55" s="239"/>
      <c r="G55" s="239"/>
      <c r="H55" s="239" t="e">
        <f>G55*#REF!/1000</f>
        <v>#REF!</v>
      </c>
      <c r="I55" s="239" t="e">
        <f t="shared" si="2"/>
        <v>#REF!</v>
      </c>
      <c r="J55" s="239"/>
      <c r="K55" s="636"/>
      <c r="L55" s="774"/>
      <c r="M55" s="774"/>
      <c r="N55" s="789"/>
      <c r="O55" s="774"/>
      <c r="P55" s="774"/>
      <c r="Q55" s="774"/>
      <c r="R55" s="790"/>
      <c r="S55" s="716"/>
      <c r="T55" s="716"/>
      <c r="U55" s="785"/>
      <c r="V55" s="713"/>
      <c r="W55" s="716"/>
      <c r="X55" s="716"/>
      <c r="Y55" s="716"/>
      <c r="Z55" s="716"/>
      <c r="AA55" s="780"/>
      <c r="AB55" s="781"/>
      <c r="AC55" s="54"/>
      <c r="AD55" s="30"/>
      <c r="AE55" s="30"/>
      <c r="AF55" s="30"/>
      <c r="AG55" s="30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</row>
    <row r="56" spans="1:48" ht="19.899999999999999" customHeight="1" thickTop="1" thickBot="1">
      <c r="A56" s="599"/>
      <c r="B56" s="761"/>
      <c r="C56" s="765"/>
      <c r="D56" s="768"/>
      <c r="E56" s="574" t="s">
        <v>681</v>
      </c>
      <c r="F56" s="266" t="s">
        <v>324</v>
      </c>
      <c r="G56" s="222">
        <v>51</v>
      </c>
      <c r="H56" s="225">
        <f>G56*$C$46/1000</f>
        <v>68.186999999999998</v>
      </c>
      <c r="I56" s="225" t="str">
        <f t="shared" si="2"/>
        <v>68K</v>
      </c>
      <c r="J56" s="225"/>
      <c r="K56" s="726" t="s">
        <v>429</v>
      </c>
      <c r="L56" s="774"/>
      <c r="M56" s="774"/>
      <c r="N56" s="789"/>
      <c r="O56" s="774"/>
      <c r="P56" s="774"/>
      <c r="Q56" s="774"/>
      <c r="R56" s="790"/>
      <c r="S56" s="715"/>
      <c r="T56" s="715"/>
      <c r="U56" s="784"/>
      <c r="V56" s="712"/>
      <c r="W56" s="715"/>
      <c r="X56" s="715"/>
      <c r="Y56" s="715"/>
      <c r="Z56" s="715"/>
      <c r="AA56" s="780"/>
      <c r="AB56" s="781"/>
      <c r="AC56" s="54"/>
      <c r="AD56" s="337"/>
      <c r="AE56" s="337"/>
      <c r="AF56" s="30"/>
      <c r="AG56" s="30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57" spans="1:48" ht="19.899999999999999" customHeight="1" thickTop="1" thickBot="1">
      <c r="A57" s="599"/>
      <c r="B57" s="761"/>
      <c r="C57" s="765"/>
      <c r="D57" s="768"/>
      <c r="E57" s="615"/>
      <c r="F57" s="241" t="s">
        <v>444</v>
      </c>
      <c r="G57" s="223">
        <v>39.5</v>
      </c>
      <c r="H57" s="226">
        <f t="shared" ref="H57:H72" si="3">G57*$C$46/1000</f>
        <v>52.811500000000002</v>
      </c>
      <c r="I57" s="277" t="str">
        <f t="shared" si="2"/>
        <v>53K</v>
      </c>
      <c r="J57" s="226"/>
      <c r="K57" s="636"/>
      <c r="L57" s="774"/>
      <c r="M57" s="774"/>
      <c r="N57" s="789"/>
      <c r="O57" s="774"/>
      <c r="P57" s="774"/>
      <c r="Q57" s="774"/>
      <c r="R57" s="790"/>
      <c r="S57" s="716"/>
      <c r="T57" s="716"/>
      <c r="U57" s="785"/>
      <c r="V57" s="713"/>
      <c r="W57" s="716"/>
      <c r="X57" s="716"/>
      <c r="Y57" s="716"/>
      <c r="Z57" s="716"/>
      <c r="AA57" s="780"/>
      <c r="AB57" s="781"/>
      <c r="AC57" s="54"/>
      <c r="AD57" s="337"/>
      <c r="AE57" s="337"/>
      <c r="AF57" s="30"/>
      <c r="AG57" s="30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48" ht="19.899999999999999" customHeight="1" thickTop="1" thickBot="1">
      <c r="A58" s="599"/>
      <c r="B58" s="761"/>
      <c r="C58" s="765"/>
      <c r="D58" s="768"/>
      <c r="E58" s="615"/>
      <c r="F58" s="231" t="s">
        <v>430</v>
      </c>
      <c r="G58" s="223">
        <v>4</v>
      </c>
      <c r="H58" s="226">
        <f t="shared" si="3"/>
        <v>5.3479999999999999</v>
      </c>
      <c r="I58" s="277" t="str">
        <f t="shared" si="2"/>
        <v>5K</v>
      </c>
      <c r="J58" s="226"/>
      <c r="K58" s="636"/>
      <c r="L58" s="774"/>
      <c r="M58" s="774"/>
      <c r="N58" s="789"/>
      <c r="O58" s="774"/>
      <c r="P58" s="774"/>
      <c r="Q58" s="774"/>
      <c r="R58" s="790"/>
      <c r="S58" s="716"/>
      <c r="T58" s="716"/>
      <c r="U58" s="785"/>
      <c r="V58" s="713"/>
      <c r="W58" s="716"/>
      <c r="X58" s="716"/>
      <c r="Y58" s="716"/>
      <c r="Z58" s="716"/>
      <c r="AA58" s="780"/>
      <c r="AB58" s="781"/>
      <c r="AC58" s="54"/>
      <c r="AD58" s="337"/>
      <c r="AE58" s="337"/>
      <c r="AF58" s="30"/>
      <c r="AG58" s="30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</row>
    <row r="59" spans="1:48" ht="19.899999999999999" customHeight="1" thickTop="1" thickBot="1">
      <c r="A59" s="599"/>
      <c r="B59" s="761"/>
      <c r="C59" s="765"/>
      <c r="D59" s="768"/>
      <c r="E59" s="615"/>
      <c r="F59" s="231" t="s">
        <v>378</v>
      </c>
      <c r="G59" s="223">
        <v>4</v>
      </c>
      <c r="H59" s="226">
        <f t="shared" si="3"/>
        <v>5.3479999999999999</v>
      </c>
      <c r="I59" s="277" t="str">
        <f t="shared" si="2"/>
        <v>5K</v>
      </c>
      <c r="J59" s="226"/>
      <c r="K59" s="636"/>
      <c r="L59" s="774"/>
      <c r="M59" s="774"/>
      <c r="N59" s="789"/>
      <c r="O59" s="774"/>
      <c r="P59" s="774"/>
      <c r="Q59" s="774"/>
      <c r="R59" s="790"/>
      <c r="S59" s="716"/>
      <c r="T59" s="716"/>
      <c r="U59" s="785"/>
      <c r="V59" s="713"/>
      <c r="W59" s="716"/>
      <c r="X59" s="716"/>
      <c r="Y59" s="716"/>
      <c r="Z59" s="716"/>
      <c r="AA59" s="780"/>
      <c r="AB59" s="781"/>
      <c r="AC59" s="54"/>
      <c r="AD59" s="337"/>
      <c r="AE59" s="337"/>
      <c r="AF59" s="30"/>
      <c r="AG59" s="30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</row>
    <row r="60" spans="1:48" ht="19.899999999999999" customHeight="1" thickTop="1" thickBot="1">
      <c r="A60" s="599"/>
      <c r="B60" s="761"/>
      <c r="C60" s="765"/>
      <c r="D60" s="768"/>
      <c r="E60" s="615"/>
      <c r="F60" s="330" t="s">
        <v>431</v>
      </c>
      <c r="G60" s="150">
        <v>1</v>
      </c>
      <c r="H60" s="184">
        <f t="shared" si="3"/>
        <v>1.337</v>
      </c>
      <c r="I60" s="338" t="str">
        <f t="shared" si="2"/>
        <v>1K</v>
      </c>
      <c r="J60" s="226"/>
      <c r="K60" s="636"/>
      <c r="L60" s="774"/>
      <c r="M60" s="774"/>
      <c r="N60" s="789"/>
      <c r="O60" s="774"/>
      <c r="P60" s="774"/>
      <c r="Q60" s="774"/>
      <c r="R60" s="790"/>
      <c r="S60" s="716"/>
      <c r="T60" s="716"/>
      <c r="U60" s="785"/>
      <c r="V60" s="713"/>
      <c r="W60" s="716"/>
      <c r="X60" s="716"/>
      <c r="Y60" s="716"/>
      <c r="Z60" s="716"/>
      <c r="AA60" s="780"/>
      <c r="AB60" s="781"/>
      <c r="AC60" s="54"/>
      <c r="AD60" s="337"/>
      <c r="AE60" s="337"/>
      <c r="AF60" s="30"/>
      <c r="AG60" s="30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</row>
    <row r="61" spans="1:48" ht="19.899999999999999" customHeight="1" thickTop="1" thickBot="1">
      <c r="A61" s="599"/>
      <c r="B61" s="761"/>
      <c r="C61" s="765"/>
      <c r="D61" s="768"/>
      <c r="E61" s="615"/>
      <c r="F61" s="223" t="s">
        <v>432</v>
      </c>
      <c r="G61" s="223">
        <v>1.5</v>
      </c>
      <c r="H61" s="226">
        <f t="shared" si="3"/>
        <v>2.0055000000000001</v>
      </c>
      <c r="I61" s="277" t="str">
        <f t="shared" si="2"/>
        <v>2K</v>
      </c>
      <c r="J61" s="226"/>
      <c r="K61" s="636"/>
      <c r="L61" s="774"/>
      <c r="M61" s="774"/>
      <c r="N61" s="789"/>
      <c r="O61" s="774"/>
      <c r="P61" s="774"/>
      <c r="Q61" s="774"/>
      <c r="R61" s="790"/>
      <c r="S61" s="716"/>
      <c r="T61" s="716"/>
      <c r="U61" s="785"/>
      <c r="V61" s="713"/>
      <c r="W61" s="716"/>
      <c r="X61" s="716"/>
      <c r="Y61" s="716"/>
      <c r="Z61" s="716"/>
      <c r="AA61" s="780"/>
      <c r="AB61" s="781"/>
      <c r="AC61" s="54"/>
      <c r="AD61" s="337"/>
      <c r="AE61" s="337"/>
      <c r="AF61" s="30"/>
      <c r="AG61" s="30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</row>
    <row r="62" spans="1:48" ht="22.5" hidden="1" customHeight="1">
      <c r="A62" s="599"/>
      <c r="B62" s="761"/>
      <c r="C62" s="765"/>
      <c r="D62" s="768"/>
      <c r="E62" s="615"/>
      <c r="F62" s="223"/>
      <c r="G62" s="223"/>
      <c r="H62" s="226">
        <f t="shared" si="3"/>
        <v>0</v>
      </c>
      <c r="I62" s="226" t="str">
        <f t="shared" si="2"/>
        <v>0K</v>
      </c>
      <c r="J62" s="226"/>
      <c r="K62" s="636"/>
      <c r="L62" s="774"/>
      <c r="M62" s="774"/>
      <c r="N62" s="789"/>
      <c r="O62" s="774"/>
      <c r="P62" s="774"/>
      <c r="Q62" s="774"/>
      <c r="R62" s="790"/>
      <c r="S62" s="716"/>
      <c r="T62" s="716"/>
      <c r="U62" s="785"/>
      <c r="V62" s="713"/>
      <c r="W62" s="716"/>
      <c r="X62" s="716"/>
      <c r="Y62" s="716"/>
      <c r="Z62" s="716"/>
      <c r="AA62" s="780"/>
      <c r="AB62" s="781"/>
      <c r="AC62" s="54"/>
      <c r="AD62" s="337"/>
      <c r="AE62" s="337"/>
      <c r="AF62" s="30"/>
      <c r="AG62" s="30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</row>
    <row r="63" spans="1:48" ht="22.5" hidden="1" customHeight="1" thickTop="1">
      <c r="A63" s="599"/>
      <c r="B63" s="761"/>
      <c r="C63" s="765"/>
      <c r="D63" s="768"/>
      <c r="E63" s="615"/>
      <c r="F63" s="223"/>
      <c r="G63" s="223"/>
      <c r="H63" s="226">
        <f t="shared" si="3"/>
        <v>0</v>
      </c>
      <c r="I63" s="226" t="str">
        <f t="shared" si="2"/>
        <v>0K</v>
      </c>
      <c r="J63" s="226"/>
      <c r="K63" s="636"/>
      <c r="L63" s="774"/>
      <c r="M63" s="774"/>
      <c r="N63" s="789"/>
      <c r="O63" s="774"/>
      <c r="P63" s="774"/>
      <c r="Q63" s="774"/>
      <c r="R63" s="790"/>
      <c r="S63" s="716"/>
      <c r="T63" s="716"/>
      <c r="U63" s="785"/>
      <c r="V63" s="713"/>
      <c r="W63" s="716"/>
      <c r="X63" s="716"/>
      <c r="Y63" s="716"/>
      <c r="Z63" s="716"/>
      <c r="AA63" s="780"/>
      <c r="AB63" s="781"/>
      <c r="AC63" s="54"/>
      <c r="AD63" s="337"/>
      <c r="AE63" s="337"/>
      <c r="AF63" s="30"/>
      <c r="AG63" s="30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</row>
    <row r="64" spans="1:48" ht="22.5" hidden="1" customHeight="1" thickTop="1">
      <c r="A64" s="599"/>
      <c r="B64" s="761"/>
      <c r="C64" s="765"/>
      <c r="D64" s="768"/>
      <c r="E64" s="615"/>
      <c r="F64" s="223"/>
      <c r="G64" s="223"/>
      <c r="H64" s="226">
        <f t="shared" si="3"/>
        <v>0</v>
      </c>
      <c r="I64" s="277" t="str">
        <f t="shared" si="2"/>
        <v>0K</v>
      </c>
      <c r="J64" s="226"/>
      <c r="K64" s="636"/>
      <c r="L64" s="774"/>
      <c r="M64" s="774"/>
      <c r="N64" s="789"/>
      <c r="O64" s="774"/>
      <c r="P64" s="774"/>
      <c r="Q64" s="774"/>
      <c r="R64" s="790"/>
      <c r="S64" s="716"/>
      <c r="T64" s="716"/>
      <c r="U64" s="785"/>
      <c r="V64" s="713"/>
      <c r="W64" s="716"/>
      <c r="X64" s="716"/>
      <c r="Y64" s="716"/>
      <c r="Z64" s="716"/>
      <c r="AA64" s="780"/>
      <c r="AB64" s="781"/>
      <c r="AC64" s="54"/>
      <c r="AD64" s="337"/>
      <c r="AE64" s="337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</row>
    <row r="65" spans="1:48" ht="22.5" hidden="1" customHeight="1" thickTop="1">
      <c r="A65" s="599"/>
      <c r="B65" s="761"/>
      <c r="C65" s="765"/>
      <c r="D65" s="768"/>
      <c r="E65" s="621"/>
      <c r="F65" s="224"/>
      <c r="G65" s="224"/>
      <c r="H65" s="229">
        <f t="shared" si="3"/>
        <v>0</v>
      </c>
      <c r="I65" s="229" t="str">
        <f t="shared" si="2"/>
        <v>0K</v>
      </c>
      <c r="J65" s="229"/>
      <c r="K65" s="624"/>
      <c r="L65" s="774"/>
      <c r="M65" s="774"/>
      <c r="N65" s="789"/>
      <c r="O65" s="774"/>
      <c r="P65" s="774"/>
      <c r="Q65" s="774"/>
      <c r="R65" s="790"/>
      <c r="S65" s="717"/>
      <c r="T65" s="717"/>
      <c r="U65" s="786"/>
      <c r="V65" s="714"/>
      <c r="W65" s="717"/>
      <c r="X65" s="717"/>
      <c r="Y65" s="717"/>
      <c r="Z65" s="717"/>
      <c r="AA65" s="780"/>
      <c r="AB65" s="781"/>
      <c r="AC65" s="54"/>
      <c r="AD65" s="337"/>
      <c r="AE65" s="337"/>
      <c r="AF65" s="30"/>
      <c r="AG65" s="30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</row>
    <row r="66" spans="1:48" ht="22.5" customHeight="1" thickTop="1" thickBot="1">
      <c r="A66" s="599"/>
      <c r="B66" s="761"/>
      <c r="C66" s="765"/>
      <c r="D66" s="768"/>
      <c r="E66" s="648" t="s">
        <v>236</v>
      </c>
      <c r="F66" s="225" t="s">
        <v>433</v>
      </c>
      <c r="G66" s="225">
        <v>66</v>
      </c>
      <c r="H66" s="225">
        <f t="shared" si="3"/>
        <v>88.242000000000004</v>
      </c>
      <c r="I66" s="225" t="str">
        <f t="shared" si="2"/>
        <v>88K</v>
      </c>
      <c r="J66" s="225"/>
      <c r="K66" s="729" t="s">
        <v>434</v>
      </c>
      <c r="L66" s="774"/>
      <c r="M66" s="774"/>
      <c r="N66" s="789"/>
      <c r="O66" s="774"/>
      <c r="P66" s="774"/>
      <c r="Q66" s="774"/>
      <c r="R66" s="790"/>
      <c r="S66" s="715"/>
      <c r="T66" s="715"/>
      <c r="U66" s="784"/>
      <c r="V66" s="712"/>
      <c r="W66" s="715"/>
      <c r="X66" s="715"/>
      <c r="Y66" s="715"/>
      <c r="Z66" s="715"/>
      <c r="AA66" s="780"/>
      <c r="AB66" s="781"/>
      <c r="AC66" s="54"/>
      <c r="AD66" s="30"/>
      <c r="AE66" s="30"/>
      <c r="AF66" s="30"/>
      <c r="AG66" s="30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</row>
    <row r="67" spans="1:48" ht="22.5" customHeight="1" thickTop="1" thickBot="1">
      <c r="A67" s="599"/>
      <c r="B67" s="761"/>
      <c r="C67" s="765"/>
      <c r="D67" s="768"/>
      <c r="E67" s="621"/>
      <c r="F67" s="229" t="s">
        <v>435</v>
      </c>
      <c r="G67" s="229">
        <v>0.45</v>
      </c>
      <c r="H67" s="229">
        <f t="shared" si="3"/>
        <v>0.60165000000000002</v>
      </c>
      <c r="I67" s="224" t="s">
        <v>187</v>
      </c>
      <c r="J67" s="251"/>
      <c r="K67" s="619"/>
      <c r="L67" s="774"/>
      <c r="M67" s="774"/>
      <c r="N67" s="789"/>
      <c r="O67" s="774"/>
      <c r="P67" s="774"/>
      <c r="Q67" s="774"/>
      <c r="R67" s="790"/>
      <c r="S67" s="717"/>
      <c r="T67" s="717"/>
      <c r="U67" s="786"/>
      <c r="V67" s="714"/>
      <c r="W67" s="717"/>
      <c r="X67" s="717"/>
      <c r="Y67" s="717"/>
      <c r="Z67" s="717"/>
      <c r="AA67" s="780"/>
      <c r="AB67" s="781"/>
      <c r="AC67" s="54"/>
      <c r="AD67" s="30"/>
      <c r="AE67" s="30"/>
      <c r="AF67" s="30"/>
      <c r="AG67" s="30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</row>
    <row r="68" spans="1:48" ht="22.5" customHeight="1" thickTop="1" thickBot="1">
      <c r="A68" s="599"/>
      <c r="B68" s="761"/>
      <c r="C68" s="765"/>
      <c r="D68" s="768"/>
      <c r="E68" s="648" t="s">
        <v>436</v>
      </c>
      <c r="F68" s="266" t="s">
        <v>451</v>
      </c>
      <c r="G68" s="222">
        <v>12</v>
      </c>
      <c r="H68" s="222">
        <f t="shared" si="3"/>
        <v>16.044</v>
      </c>
      <c r="I68" s="225" t="str">
        <f t="shared" si="2"/>
        <v>16K</v>
      </c>
      <c r="J68" s="222"/>
      <c r="K68" s="787" t="s">
        <v>682</v>
      </c>
      <c r="L68" s="774"/>
      <c r="M68" s="774"/>
      <c r="N68" s="789"/>
      <c r="O68" s="774"/>
      <c r="P68" s="774"/>
      <c r="Q68" s="774"/>
      <c r="R68" s="790"/>
      <c r="S68" s="715"/>
      <c r="T68" s="715"/>
      <c r="U68" s="784"/>
      <c r="V68" s="712"/>
      <c r="W68" s="715"/>
      <c r="X68" s="715"/>
      <c r="Y68" s="715"/>
      <c r="Z68" s="715"/>
      <c r="AA68" s="780"/>
      <c r="AB68" s="781"/>
      <c r="AC68" s="54"/>
      <c r="AD68" s="30"/>
      <c r="AE68" s="30"/>
      <c r="AF68" s="30"/>
      <c r="AG68" s="30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</row>
    <row r="69" spans="1:48" ht="22.5" customHeight="1" thickTop="1" thickBot="1">
      <c r="A69" s="599"/>
      <c r="B69" s="761"/>
      <c r="C69" s="765"/>
      <c r="D69" s="768"/>
      <c r="E69" s="615"/>
      <c r="F69" s="241" t="s">
        <v>727</v>
      </c>
      <c r="G69" s="232">
        <v>1.5</v>
      </c>
      <c r="H69" s="232">
        <f t="shared" si="3"/>
        <v>2.0055000000000001</v>
      </c>
      <c r="I69" s="277" t="str">
        <f t="shared" si="2"/>
        <v>2K</v>
      </c>
      <c r="J69" s="232"/>
      <c r="K69" s="623"/>
      <c r="L69" s="774"/>
      <c r="M69" s="774"/>
      <c r="N69" s="789"/>
      <c r="O69" s="774"/>
      <c r="P69" s="774"/>
      <c r="Q69" s="774"/>
      <c r="R69" s="790"/>
      <c r="S69" s="716"/>
      <c r="T69" s="716"/>
      <c r="U69" s="785"/>
      <c r="V69" s="713"/>
      <c r="W69" s="716"/>
      <c r="X69" s="716"/>
      <c r="Y69" s="716"/>
      <c r="Z69" s="716"/>
      <c r="AA69" s="780"/>
      <c r="AB69" s="781"/>
      <c r="AC69" s="54"/>
      <c r="AD69" s="30"/>
      <c r="AE69" s="30"/>
      <c r="AF69" s="30"/>
      <c r="AG69" s="30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</row>
    <row r="70" spans="1:48" ht="22.5" customHeight="1" thickTop="1" thickBot="1">
      <c r="A70" s="599"/>
      <c r="B70" s="761"/>
      <c r="C70" s="765"/>
      <c r="D70" s="768"/>
      <c r="E70" s="615"/>
      <c r="F70" s="232" t="s">
        <v>340</v>
      </c>
      <c r="G70" s="232">
        <v>28</v>
      </c>
      <c r="H70" s="232">
        <f t="shared" si="3"/>
        <v>37.436</v>
      </c>
      <c r="I70" s="277" t="str">
        <f t="shared" si="2"/>
        <v>37K</v>
      </c>
      <c r="J70" s="232"/>
      <c r="K70" s="623"/>
      <c r="L70" s="774"/>
      <c r="M70" s="774"/>
      <c r="N70" s="789"/>
      <c r="O70" s="774"/>
      <c r="P70" s="774"/>
      <c r="Q70" s="774"/>
      <c r="R70" s="790"/>
      <c r="S70" s="716"/>
      <c r="T70" s="716"/>
      <c r="U70" s="785"/>
      <c r="V70" s="713"/>
      <c r="W70" s="716"/>
      <c r="X70" s="716"/>
      <c r="Y70" s="716"/>
      <c r="Z70" s="716"/>
      <c r="AA70" s="780"/>
      <c r="AB70" s="781"/>
      <c r="AC70" s="54"/>
      <c r="AD70" s="30"/>
      <c r="AE70" s="30"/>
      <c r="AF70" s="30"/>
      <c r="AG70" s="30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</row>
    <row r="71" spans="1:48" ht="22.5" customHeight="1" thickTop="1" thickBot="1">
      <c r="A71" s="599"/>
      <c r="B71" s="761"/>
      <c r="C71" s="765"/>
      <c r="D71" s="768"/>
      <c r="E71" s="615"/>
      <c r="F71" s="150" t="s">
        <v>452</v>
      </c>
      <c r="G71" s="150">
        <v>1</v>
      </c>
      <c r="H71" s="339">
        <f t="shared" si="3"/>
        <v>1.337</v>
      </c>
      <c r="I71" s="338" t="str">
        <f t="shared" si="2"/>
        <v>1K</v>
      </c>
      <c r="J71" s="223"/>
      <c r="K71" s="623"/>
      <c r="L71" s="774"/>
      <c r="M71" s="774"/>
      <c r="N71" s="789"/>
      <c r="O71" s="774"/>
      <c r="P71" s="774"/>
      <c r="Q71" s="774"/>
      <c r="R71" s="790"/>
      <c r="S71" s="716"/>
      <c r="T71" s="716"/>
      <c r="U71" s="785"/>
      <c r="V71" s="713"/>
      <c r="W71" s="716"/>
      <c r="X71" s="716"/>
      <c r="Y71" s="716"/>
      <c r="Z71" s="716"/>
      <c r="AA71" s="780"/>
      <c r="AB71" s="781"/>
      <c r="AC71" s="54"/>
      <c r="AD71" s="30"/>
      <c r="AE71" s="30"/>
      <c r="AF71" s="30"/>
      <c r="AG71" s="30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</row>
    <row r="72" spans="1:48" ht="22.5" customHeight="1" thickTop="1" thickBot="1">
      <c r="A72" s="599"/>
      <c r="B72" s="761"/>
      <c r="C72" s="765"/>
      <c r="D72" s="768"/>
      <c r="E72" s="615"/>
      <c r="F72" s="223" t="s">
        <v>247</v>
      </c>
      <c r="G72" s="223">
        <v>0.6</v>
      </c>
      <c r="H72" s="232">
        <f t="shared" si="3"/>
        <v>0.80219999999999991</v>
      </c>
      <c r="I72" s="232" t="str">
        <f t="shared" si="2"/>
        <v>1K</v>
      </c>
      <c r="J72" s="223"/>
      <c r="K72" s="623"/>
      <c r="L72" s="774"/>
      <c r="M72" s="774"/>
      <c r="N72" s="789"/>
      <c r="O72" s="774"/>
      <c r="P72" s="774"/>
      <c r="Q72" s="774"/>
      <c r="R72" s="790"/>
      <c r="S72" s="716"/>
      <c r="T72" s="716"/>
      <c r="U72" s="785"/>
      <c r="V72" s="713"/>
      <c r="W72" s="716"/>
      <c r="X72" s="716"/>
      <c r="Y72" s="716"/>
      <c r="Z72" s="716"/>
      <c r="AA72" s="780"/>
      <c r="AB72" s="781"/>
      <c r="AC72" s="54"/>
      <c r="AD72" s="30"/>
      <c r="AE72" s="30"/>
      <c r="AF72" s="30"/>
      <c r="AG72" s="30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</row>
    <row r="73" spans="1:48" ht="22.5" hidden="1" customHeight="1">
      <c r="A73" s="599"/>
      <c r="B73" s="761"/>
      <c r="C73" s="765"/>
      <c r="D73" s="768"/>
      <c r="E73" s="615"/>
      <c r="F73" s="232"/>
      <c r="G73" s="232"/>
      <c r="H73" s="232" t="e">
        <f>G73*#REF!/1000</f>
        <v>#REF!</v>
      </c>
      <c r="I73" s="277" t="e">
        <f t="shared" si="2"/>
        <v>#REF!</v>
      </c>
      <c r="J73" s="223"/>
      <c r="K73" s="623"/>
      <c r="L73" s="774"/>
      <c r="M73" s="774"/>
      <c r="N73" s="789"/>
      <c r="O73" s="774"/>
      <c r="P73" s="774"/>
      <c r="Q73" s="774"/>
      <c r="R73" s="790"/>
      <c r="S73" s="716"/>
      <c r="T73" s="716"/>
      <c r="U73" s="785"/>
      <c r="V73" s="713"/>
      <c r="W73" s="716"/>
      <c r="X73" s="716"/>
      <c r="Y73" s="716"/>
      <c r="Z73" s="716"/>
      <c r="AA73" s="780"/>
      <c r="AB73" s="781"/>
      <c r="AC73" s="54"/>
      <c r="AD73" s="30"/>
      <c r="AE73" s="30"/>
      <c r="AF73" s="30"/>
      <c r="AG73" s="30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</row>
    <row r="74" spans="1:48" ht="22.5" hidden="1" customHeight="1" thickTop="1">
      <c r="A74" s="599"/>
      <c r="B74" s="761"/>
      <c r="C74" s="765"/>
      <c r="D74" s="768"/>
      <c r="E74" s="621"/>
      <c r="F74" s="232"/>
      <c r="G74" s="232"/>
      <c r="H74" s="232" t="e">
        <f>G74*#REF!/1000</f>
        <v>#REF!</v>
      </c>
      <c r="I74" s="277" t="e">
        <f t="shared" si="2"/>
        <v>#REF!</v>
      </c>
      <c r="J74" s="224"/>
      <c r="K74" s="623"/>
      <c r="L74" s="774"/>
      <c r="M74" s="774"/>
      <c r="N74" s="789"/>
      <c r="O74" s="774"/>
      <c r="P74" s="774"/>
      <c r="Q74" s="774"/>
      <c r="R74" s="790"/>
      <c r="S74" s="750"/>
      <c r="T74" s="750"/>
      <c r="U74" s="788"/>
      <c r="V74" s="754"/>
      <c r="W74" s="750"/>
      <c r="X74" s="750"/>
      <c r="Y74" s="750"/>
      <c r="Z74" s="750"/>
      <c r="AA74" s="780"/>
      <c r="AB74" s="781"/>
      <c r="AC74" s="54"/>
      <c r="AD74" s="30"/>
      <c r="AE74" s="30"/>
      <c r="AF74" s="30"/>
      <c r="AG74" s="30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</row>
    <row r="75" spans="1:48" ht="22.5" customHeight="1" thickTop="1" thickBot="1">
      <c r="A75" s="659"/>
      <c r="B75" s="762"/>
      <c r="C75" s="766"/>
      <c r="D75" s="769"/>
      <c r="E75" s="324" t="s">
        <v>437</v>
      </c>
      <c r="F75" s="775" t="s">
        <v>438</v>
      </c>
      <c r="G75" s="776"/>
      <c r="H75" s="776"/>
      <c r="I75" s="776"/>
      <c r="J75" s="278"/>
      <c r="K75" s="279" t="s">
        <v>100</v>
      </c>
      <c r="L75" s="774"/>
      <c r="M75" s="774"/>
      <c r="N75" s="789"/>
      <c r="O75" s="774"/>
      <c r="P75" s="774"/>
      <c r="Q75" s="774"/>
      <c r="R75" s="790"/>
      <c r="S75" s="58"/>
      <c r="T75" s="58"/>
      <c r="U75" s="59"/>
      <c r="V75" s="60"/>
      <c r="W75" s="58"/>
      <c r="X75" s="58"/>
      <c r="Y75" s="58"/>
      <c r="Z75" s="58"/>
      <c r="AA75" s="782"/>
      <c r="AB75" s="783"/>
      <c r="AC75" s="54"/>
      <c r="AD75" s="30"/>
      <c r="AE75" s="30"/>
      <c r="AF75" s="30"/>
      <c r="AG75" s="30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</row>
    <row r="76" spans="1:48" ht="22.9" customHeight="1" thickTop="1" thickBot="1">
      <c r="A76" s="598">
        <v>45293</v>
      </c>
      <c r="B76" s="602" t="s">
        <v>206</v>
      </c>
      <c r="C76" s="606">
        <v>1373</v>
      </c>
      <c r="D76" s="610" t="str">
        <f>E76</f>
        <v>燕麥飯</v>
      </c>
      <c r="E76" s="614" t="s">
        <v>334</v>
      </c>
      <c r="F76" s="215" t="s">
        <v>335</v>
      </c>
      <c r="G76" s="216">
        <v>9</v>
      </c>
      <c r="H76" s="217">
        <f>MROUND(INDEX($C:$C,MATCH(AD76,$AD:$AD,0))*G76/1000,1)</f>
        <v>12</v>
      </c>
      <c r="I76" s="217" t="str">
        <f>H76&amp;+"K"</f>
        <v>12K</v>
      </c>
      <c r="J76" s="217"/>
      <c r="K76" s="635" t="s">
        <v>100</v>
      </c>
      <c r="L76" s="637">
        <v>5.4</v>
      </c>
      <c r="M76" s="637">
        <v>2</v>
      </c>
      <c r="N76" s="640">
        <v>1.5</v>
      </c>
      <c r="O76" s="637">
        <v>1</v>
      </c>
      <c r="P76" s="637">
        <v>2.5</v>
      </c>
      <c r="Q76" s="637">
        <v>1</v>
      </c>
      <c r="R76" s="637">
        <f>SUM(L$76*70)+(M$76*75)+(N$76*25)+(O$76*60)+(P$76*45)+(Q$76*150)</f>
        <v>888</v>
      </c>
      <c r="S76" s="533"/>
      <c r="T76" s="533"/>
      <c r="U76" s="593"/>
      <c r="V76" s="633"/>
      <c r="W76" s="631"/>
      <c r="X76" s="631"/>
      <c r="Y76" s="631"/>
      <c r="Z76" s="631"/>
      <c r="AA76" s="583"/>
      <c r="AB76" s="584"/>
      <c r="AC76" s="30"/>
      <c r="AD76" s="163">
        <f>IF($A76=0,COUNTA(#REF!),COUNTA($A$8:$A76))</f>
        <v>3</v>
      </c>
      <c r="AG76" s="124"/>
    </row>
    <row r="77" spans="1:48" ht="22.9" hidden="1" customHeight="1" thickBot="1">
      <c r="A77" s="599"/>
      <c r="B77" s="603"/>
      <c r="C77" s="607"/>
      <c r="D77" s="611"/>
      <c r="E77" s="615"/>
      <c r="F77" s="218"/>
      <c r="G77" s="219"/>
      <c r="H77" s="220">
        <f>MROUND(INDEX($C:$C,MATCH(AD77,$AD:$AD,0))*G77/1000,1)</f>
        <v>0</v>
      </c>
      <c r="I77" s="220" t="str">
        <f t="shared" ref="I77" si="4">H77&amp;+"K"</f>
        <v>0K</v>
      </c>
      <c r="J77" s="221"/>
      <c r="K77" s="636"/>
      <c r="L77" s="649"/>
      <c r="M77" s="649"/>
      <c r="N77" s="651"/>
      <c r="O77" s="649"/>
      <c r="P77" s="649"/>
      <c r="Q77" s="649"/>
      <c r="R77" s="649"/>
      <c r="S77" s="632"/>
      <c r="T77" s="632"/>
      <c r="U77" s="643"/>
      <c r="V77" s="634"/>
      <c r="W77" s="632"/>
      <c r="X77" s="632"/>
      <c r="Y77" s="632"/>
      <c r="Z77" s="632"/>
      <c r="AA77" s="585"/>
      <c r="AB77" s="586"/>
      <c r="AC77" s="30"/>
      <c r="AD77" s="163">
        <f>IF($A77=0,COUNTA($A$8:$A76),COUNTA($A$8:$A77))</f>
        <v>3</v>
      </c>
      <c r="AG77" s="124"/>
    </row>
    <row r="78" spans="1:48" ht="22.9" customHeight="1">
      <c r="A78" s="599"/>
      <c r="B78" s="603"/>
      <c r="C78" s="607"/>
      <c r="D78" s="611"/>
      <c r="E78" s="574" t="s">
        <v>443</v>
      </c>
      <c r="F78" s="322" t="s">
        <v>407</v>
      </c>
      <c r="G78" s="342">
        <v>39.5</v>
      </c>
      <c r="H78" s="222">
        <f>MROUND(INDEX($C:$C,MATCH(AD78,$AD:$AD,0))*G78/1000,3)</f>
        <v>54</v>
      </c>
      <c r="I78" s="222" t="str">
        <f t="shared" ref="I78:I84" si="5">MROUND(H78,1)&amp;+"K"</f>
        <v>54K</v>
      </c>
      <c r="J78" s="222"/>
      <c r="K78" s="622" t="s">
        <v>447</v>
      </c>
      <c r="L78" s="649"/>
      <c r="M78" s="649"/>
      <c r="N78" s="651"/>
      <c r="O78" s="649"/>
      <c r="P78" s="649"/>
      <c r="Q78" s="649"/>
      <c r="R78" s="649"/>
      <c r="S78" s="533"/>
      <c r="T78" s="533"/>
      <c r="U78" s="593"/>
      <c r="V78" s="596"/>
      <c r="W78" s="533"/>
      <c r="X78" s="533"/>
      <c r="Y78" s="533"/>
      <c r="Z78" s="533"/>
      <c r="AA78" s="585"/>
      <c r="AB78" s="586"/>
      <c r="AC78" s="54"/>
      <c r="AD78" s="163">
        <f>IF($A78=0,COUNTA($A$8:$A77),COUNTA($A$8:$A78))</f>
        <v>3</v>
      </c>
      <c r="AG78" s="124"/>
    </row>
    <row r="79" spans="1:48" ht="22.9" customHeight="1">
      <c r="A79" s="599"/>
      <c r="B79" s="603"/>
      <c r="C79" s="607"/>
      <c r="D79" s="611"/>
      <c r="E79" s="620"/>
      <c r="F79" s="244" t="s">
        <v>445</v>
      </c>
      <c r="G79" s="343">
        <v>26.5</v>
      </c>
      <c r="H79" s="223">
        <f>MROUND(INDEX($C:$C,MATCH(AD79,$AD:$AD,0))*G79/1000,3)</f>
        <v>36</v>
      </c>
      <c r="I79" s="223" t="str">
        <f t="shared" si="5"/>
        <v>36K</v>
      </c>
      <c r="J79" s="223"/>
      <c r="K79" s="636"/>
      <c r="L79" s="649"/>
      <c r="M79" s="649"/>
      <c r="N79" s="651"/>
      <c r="O79" s="649"/>
      <c r="P79" s="649"/>
      <c r="Q79" s="649"/>
      <c r="R79" s="649"/>
      <c r="S79" s="533"/>
      <c r="T79" s="533"/>
      <c r="U79" s="593"/>
      <c r="V79" s="596"/>
      <c r="W79" s="533"/>
      <c r="X79" s="533"/>
      <c r="Y79" s="533"/>
      <c r="Z79" s="533"/>
      <c r="AA79" s="585"/>
      <c r="AB79" s="586"/>
      <c r="AC79" s="54"/>
      <c r="AD79" s="163">
        <f>IF($A79=0,COUNTA($A$8:$A77),COUNTA($A$8:$A79))</f>
        <v>3</v>
      </c>
      <c r="AG79" s="124"/>
    </row>
    <row r="80" spans="1:48" ht="22.9" customHeight="1">
      <c r="A80" s="599"/>
      <c r="B80" s="603"/>
      <c r="C80" s="607"/>
      <c r="D80" s="611"/>
      <c r="E80" s="620"/>
      <c r="F80" s="244" t="s">
        <v>667</v>
      </c>
      <c r="G80" s="343">
        <v>4.5</v>
      </c>
      <c r="H80" s="223">
        <f>MROUND(INDEX($C:$C,MATCH(AD80,$AD:$AD,0))*G80/1000,3)</f>
        <v>6</v>
      </c>
      <c r="I80" s="223" t="str">
        <f t="shared" si="5"/>
        <v>6K</v>
      </c>
      <c r="J80" s="223"/>
      <c r="K80" s="636"/>
      <c r="L80" s="649"/>
      <c r="M80" s="649"/>
      <c r="N80" s="651"/>
      <c r="O80" s="649"/>
      <c r="P80" s="649"/>
      <c r="Q80" s="649"/>
      <c r="R80" s="649"/>
      <c r="S80" s="533"/>
      <c r="T80" s="533"/>
      <c r="U80" s="593"/>
      <c r="V80" s="596"/>
      <c r="W80" s="533"/>
      <c r="X80" s="533"/>
      <c r="Y80" s="533"/>
      <c r="Z80" s="533"/>
      <c r="AA80" s="585"/>
      <c r="AB80" s="586"/>
      <c r="AC80" s="54"/>
      <c r="AD80" s="163">
        <f>IF($A80=0,COUNTA($A$8:$A79),COUNTA($A$8:$A80))</f>
        <v>3</v>
      </c>
      <c r="AG80" s="124"/>
    </row>
    <row r="81" spans="1:33" ht="22.9" customHeight="1">
      <c r="A81" s="599"/>
      <c r="B81" s="603"/>
      <c r="C81" s="607"/>
      <c r="D81" s="611"/>
      <c r="E81" s="620"/>
      <c r="F81" s="169" t="s">
        <v>242</v>
      </c>
      <c r="G81" s="179">
        <v>26</v>
      </c>
      <c r="H81" s="223">
        <f>MROUND(INDEX($C:$C,MATCH(AD81,$AD:$AD,0))*G81/1000,1)</f>
        <v>36</v>
      </c>
      <c r="I81" s="223" t="str">
        <f t="shared" si="5"/>
        <v>36K</v>
      </c>
      <c r="J81" s="223"/>
      <c r="K81" s="636"/>
      <c r="L81" s="649"/>
      <c r="M81" s="649"/>
      <c r="N81" s="651"/>
      <c r="O81" s="649"/>
      <c r="P81" s="649"/>
      <c r="Q81" s="649"/>
      <c r="R81" s="649"/>
      <c r="S81" s="533"/>
      <c r="T81" s="533"/>
      <c r="U81" s="593"/>
      <c r="V81" s="596"/>
      <c r="W81" s="533"/>
      <c r="X81" s="533"/>
      <c r="Y81" s="533"/>
      <c r="Z81" s="533"/>
      <c r="AA81" s="585"/>
      <c r="AB81" s="586"/>
      <c r="AC81" s="54"/>
      <c r="AD81" s="163">
        <f>IF($A81=0,COUNTA($A$8:$A80),COUNTA($A$8:$A81))</f>
        <v>3</v>
      </c>
      <c r="AG81" s="124"/>
    </row>
    <row r="82" spans="1:33" ht="22.9" customHeight="1">
      <c r="A82" s="599"/>
      <c r="B82" s="603"/>
      <c r="C82" s="607"/>
      <c r="D82" s="611"/>
      <c r="E82" s="620"/>
      <c r="F82" s="112" t="s">
        <v>420</v>
      </c>
      <c r="G82" s="179">
        <v>7</v>
      </c>
      <c r="H82" s="223">
        <f>MROUND(INDEX($C:$C,MATCH(AD82,$AD:$AD,0))*G82/1000,1)</f>
        <v>10</v>
      </c>
      <c r="I82" s="223" t="str">
        <f t="shared" si="5"/>
        <v>10K</v>
      </c>
      <c r="J82" s="223"/>
      <c r="K82" s="636"/>
      <c r="L82" s="649"/>
      <c r="M82" s="649"/>
      <c r="N82" s="651"/>
      <c r="O82" s="649"/>
      <c r="P82" s="649"/>
      <c r="Q82" s="649"/>
      <c r="R82" s="649"/>
      <c r="S82" s="533"/>
      <c r="T82" s="533"/>
      <c r="U82" s="593"/>
      <c r="V82" s="596"/>
      <c r="W82" s="533"/>
      <c r="X82" s="533"/>
      <c r="Y82" s="533"/>
      <c r="Z82" s="533"/>
      <c r="AA82" s="585"/>
      <c r="AB82" s="586"/>
      <c r="AC82" s="54"/>
      <c r="AD82" s="163">
        <f>IF($A82=0,COUNTA($A$8:$A81),COUNTA($A$8:$A82))</f>
        <v>3</v>
      </c>
      <c r="AG82" s="124"/>
    </row>
    <row r="83" spans="1:33" ht="22.9" customHeight="1">
      <c r="A83" s="599"/>
      <c r="B83" s="603"/>
      <c r="C83" s="607"/>
      <c r="D83" s="611"/>
      <c r="E83" s="620"/>
      <c r="F83" s="340" t="s">
        <v>446</v>
      </c>
      <c r="G83" s="341">
        <v>7</v>
      </c>
      <c r="H83" s="223">
        <f>MROUND(INDEX($C:$C,MATCH(AD83,$AD:$AD,0))*G83/1000,1)</f>
        <v>10</v>
      </c>
      <c r="I83" s="223" t="str">
        <f t="shared" si="5"/>
        <v>10K</v>
      </c>
      <c r="J83" s="223"/>
      <c r="K83" s="636"/>
      <c r="L83" s="649"/>
      <c r="M83" s="649"/>
      <c r="N83" s="651"/>
      <c r="O83" s="649"/>
      <c r="P83" s="649"/>
      <c r="Q83" s="649"/>
      <c r="R83" s="649"/>
      <c r="S83" s="533"/>
      <c r="T83" s="533"/>
      <c r="U83" s="593"/>
      <c r="V83" s="596"/>
      <c r="W83" s="533"/>
      <c r="X83" s="533"/>
      <c r="Y83" s="533"/>
      <c r="Z83" s="533"/>
      <c r="AA83" s="585"/>
      <c r="AB83" s="586"/>
      <c r="AC83" s="54"/>
      <c r="AD83" s="163">
        <f>IF($A83=0,COUNTA($A$8:$A82),COUNTA($A$8:$A83))</f>
        <v>3</v>
      </c>
      <c r="AG83" s="124"/>
    </row>
    <row r="84" spans="1:33" ht="22.9" customHeight="1">
      <c r="A84" s="599"/>
      <c r="B84" s="603"/>
      <c r="C84" s="607"/>
      <c r="D84" s="611"/>
      <c r="E84" s="620"/>
      <c r="F84" s="110" t="s">
        <v>728</v>
      </c>
      <c r="G84" s="179">
        <v>11</v>
      </c>
      <c r="H84" s="223">
        <f>MROUND(INDEX($C:$C,MATCH(AD84,$AD:$AD,0))*G84/1000,1)</f>
        <v>15</v>
      </c>
      <c r="I84" s="223" t="str">
        <f t="shared" si="5"/>
        <v>15K</v>
      </c>
      <c r="J84" s="223"/>
      <c r="K84" s="636"/>
      <c r="L84" s="649"/>
      <c r="M84" s="649"/>
      <c r="N84" s="651"/>
      <c r="O84" s="649"/>
      <c r="P84" s="649"/>
      <c r="Q84" s="649"/>
      <c r="R84" s="649"/>
      <c r="S84" s="533"/>
      <c r="T84" s="533"/>
      <c r="U84" s="593"/>
      <c r="V84" s="596"/>
      <c r="W84" s="533"/>
      <c r="X84" s="533"/>
      <c r="Y84" s="533"/>
      <c r="Z84" s="533"/>
      <c r="AA84" s="585"/>
      <c r="AB84" s="586"/>
      <c r="AC84" s="54"/>
      <c r="AD84" s="163">
        <f>IF($A84=0,COUNTA($A$8:$A83),COUNTA($A$8:$A84))</f>
        <v>3</v>
      </c>
      <c r="AG84" s="124"/>
    </row>
    <row r="85" spans="1:33" ht="22.9" customHeight="1" thickBot="1">
      <c r="A85" s="599"/>
      <c r="B85" s="603"/>
      <c r="C85" s="607"/>
      <c r="D85" s="611"/>
      <c r="E85" s="620"/>
      <c r="F85" s="150" t="s">
        <v>481</v>
      </c>
      <c r="G85" s="151">
        <v>0.8</v>
      </c>
      <c r="H85" s="150">
        <f>MROUND(INDEX($C:$C,MATCH(AD85,$AD:$AD,0))*G85/1000,1)</f>
        <v>1</v>
      </c>
      <c r="I85" s="150" t="str">
        <f t="shared" ref="I85" si="6">H85&amp;+"K"</f>
        <v>1K</v>
      </c>
      <c r="J85" s="223"/>
      <c r="K85" s="636"/>
      <c r="L85" s="649"/>
      <c r="M85" s="649"/>
      <c r="N85" s="651"/>
      <c r="O85" s="649"/>
      <c r="P85" s="649"/>
      <c r="Q85" s="649"/>
      <c r="R85" s="649"/>
      <c r="S85" s="533"/>
      <c r="T85" s="533"/>
      <c r="U85" s="593"/>
      <c r="V85" s="596"/>
      <c r="W85" s="533"/>
      <c r="X85" s="533"/>
      <c r="Y85" s="533"/>
      <c r="Z85" s="533"/>
      <c r="AA85" s="585"/>
      <c r="AB85" s="586"/>
      <c r="AC85" s="54"/>
      <c r="AD85" s="163">
        <f>IF($A85=0,COUNTA($A$8:$A84),COUNTA($A$8:$A85))</f>
        <v>3</v>
      </c>
      <c r="AG85" s="124"/>
    </row>
    <row r="86" spans="1:33" ht="22.9" customHeight="1">
      <c r="A86" s="599"/>
      <c r="B86" s="603"/>
      <c r="C86" s="607"/>
      <c r="D86" s="611"/>
      <c r="E86" s="574" t="s">
        <v>448</v>
      </c>
      <c r="F86" s="274" t="s">
        <v>459</v>
      </c>
      <c r="G86" s="225">
        <v>40</v>
      </c>
      <c r="H86" s="225">
        <f>MROUND(INDEX($C:$C,MATCH(AD86,$AD:$AD,0))*G86/1000,3)</f>
        <v>54</v>
      </c>
      <c r="I86" s="225" t="str">
        <f t="shared" ref="I86:I94" si="7">H86&amp;+"K"</f>
        <v>54K</v>
      </c>
      <c r="J86" s="225"/>
      <c r="K86" s="663" t="s">
        <v>458</v>
      </c>
      <c r="L86" s="649"/>
      <c r="M86" s="649"/>
      <c r="N86" s="651"/>
      <c r="O86" s="649"/>
      <c r="P86" s="649"/>
      <c r="Q86" s="649"/>
      <c r="R86" s="649"/>
      <c r="S86" s="531"/>
      <c r="T86" s="531"/>
      <c r="U86" s="592"/>
      <c r="V86" s="595"/>
      <c r="W86" s="531"/>
      <c r="X86" s="531"/>
      <c r="Y86" s="531"/>
      <c r="Z86" s="531"/>
      <c r="AA86" s="585"/>
      <c r="AB86" s="586"/>
      <c r="AC86" s="30"/>
      <c r="AD86" s="163">
        <f>IF($A86=0,COUNTA($A$8:$A85),COUNTA($A$8:$A86))</f>
        <v>3</v>
      </c>
      <c r="AG86" s="124"/>
    </row>
    <row r="87" spans="1:33" ht="22.9" customHeight="1">
      <c r="A87" s="599"/>
      <c r="B87" s="603"/>
      <c r="C87" s="607"/>
      <c r="D87" s="611"/>
      <c r="E87" s="615"/>
      <c r="F87" s="275" t="s">
        <v>409</v>
      </c>
      <c r="G87" s="226">
        <v>25</v>
      </c>
      <c r="H87" s="226">
        <f>MROUND(INDEX($C:$C,MATCH(AD87,$AD:$AD,0))*G87/1000,3)</f>
        <v>33</v>
      </c>
      <c r="I87" s="226" t="str">
        <f t="shared" si="7"/>
        <v>33K</v>
      </c>
      <c r="J87" s="226"/>
      <c r="K87" s="664"/>
      <c r="L87" s="649"/>
      <c r="M87" s="649"/>
      <c r="N87" s="651"/>
      <c r="O87" s="649"/>
      <c r="P87" s="649"/>
      <c r="Q87" s="649"/>
      <c r="R87" s="649"/>
      <c r="S87" s="604"/>
      <c r="T87" s="604"/>
      <c r="U87" s="653"/>
      <c r="V87" s="665"/>
      <c r="W87" s="604"/>
      <c r="X87" s="604"/>
      <c r="Y87" s="604"/>
      <c r="Z87" s="604"/>
      <c r="AA87" s="585"/>
      <c r="AB87" s="586"/>
      <c r="AC87" s="30"/>
      <c r="AD87" s="163">
        <f>IF($A87=0,COUNTA($A$8:$A86),COUNTA($A$8:$A87))</f>
        <v>3</v>
      </c>
      <c r="AG87" s="124"/>
    </row>
    <row r="88" spans="1:33" ht="22.9" customHeight="1">
      <c r="A88" s="599"/>
      <c r="B88" s="603"/>
      <c r="C88" s="607"/>
      <c r="D88" s="611"/>
      <c r="E88" s="615"/>
      <c r="F88" s="275" t="s">
        <v>456</v>
      </c>
      <c r="G88" s="226">
        <v>3</v>
      </c>
      <c r="H88" s="226">
        <f>MROUND(INDEX($C:$C,MATCH(AD88,$AD:$AD,0))*G88/1000,1)</f>
        <v>4</v>
      </c>
      <c r="I88" s="226" t="str">
        <f t="shared" si="7"/>
        <v>4K</v>
      </c>
      <c r="J88" s="226"/>
      <c r="K88" s="664"/>
      <c r="L88" s="649"/>
      <c r="M88" s="649"/>
      <c r="N88" s="651"/>
      <c r="O88" s="649"/>
      <c r="P88" s="649"/>
      <c r="Q88" s="649"/>
      <c r="R88" s="649"/>
      <c r="S88" s="604"/>
      <c r="T88" s="604"/>
      <c r="U88" s="653"/>
      <c r="V88" s="665"/>
      <c r="W88" s="604"/>
      <c r="X88" s="604"/>
      <c r="Y88" s="604"/>
      <c r="Z88" s="604"/>
      <c r="AA88" s="585"/>
      <c r="AB88" s="586"/>
      <c r="AC88" s="30"/>
      <c r="AD88" s="163">
        <f>IF($A88=0,COUNTA($A$8:$A87),COUNTA($A$8:$A88))</f>
        <v>3</v>
      </c>
      <c r="AG88" s="124"/>
    </row>
    <row r="89" spans="1:33" ht="22.9" customHeight="1" thickBot="1">
      <c r="A89" s="599"/>
      <c r="B89" s="603"/>
      <c r="C89" s="607"/>
      <c r="D89" s="611"/>
      <c r="E89" s="615"/>
      <c r="F89" s="275" t="s">
        <v>457</v>
      </c>
      <c r="G89" s="226">
        <v>3</v>
      </c>
      <c r="H89" s="226">
        <v>3</v>
      </c>
      <c r="I89" s="226" t="s">
        <v>410</v>
      </c>
      <c r="J89" s="226"/>
      <c r="K89" s="664"/>
      <c r="L89" s="649"/>
      <c r="M89" s="649"/>
      <c r="N89" s="651"/>
      <c r="O89" s="649"/>
      <c r="P89" s="649"/>
      <c r="Q89" s="649"/>
      <c r="R89" s="649"/>
      <c r="S89" s="604"/>
      <c r="T89" s="604"/>
      <c r="U89" s="653"/>
      <c r="V89" s="665"/>
      <c r="W89" s="604"/>
      <c r="X89" s="604"/>
      <c r="Y89" s="604"/>
      <c r="Z89" s="604"/>
      <c r="AA89" s="585"/>
      <c r="AB89" s="586"/>
      <c r="AC89" s="30"/>
      <c r="AD89" s="163">
        <f>IF($A89=0,COUNTA($A$8:$A88),COUNTA($A$8:$A89))</f>
        <v>3</v>
      </c>
      <c r="AG89" s="124"/>
    </row>
    <row r="90" spans="1:33" ht="22.9" hidden="1" customHeight="1">
      <c r="A90" s="599"/>
      <c r="B90" s="603"/>
      <c r="C90" s="607"/>
      <c r="D90" s="611"/>
      <c r="E90" s="615"/>
      <c r="F90" s="226"/>
      <c r="G90" s="226"/>
      <c r="H90" s="226">
        <f t="shared" ref="H90:H104" si="8">MROUND(INDEX($C:$C,MATCH(AD90,$AD:$AD,0))*G90/1000,1)</f>
        <v>0</v>
      </c>
      <c r="I90" s="226" t="str">
        <f t="shared" si="7"/>
        <v>0K</v>
      </c>
      <c r="J90" s="226"/>
      <c r="K90" s="664"/>
      <c r="L90" s="649"/>
      <c r="M90" s="649"/>
      <c r="N90" s="651"/>
      <c r="O90" s="649"/>
      <c r="P90" s="649"/>
      <c r="Q90" s="649"/>
      <c r="R90" s="649"/>
      <c r="S90" s="604"/>
      <c r="T90" s="604"/>
      <c r="U90" s="653"/>
      <c r="V90" s="665"/>
      <c r="W90" s="604"/>
      <c r="X90" s="604"/>
      <c r="Y90" s="604"/>
      <c r="Z90" s="604"/>
      <c r="AA90" s="585"/>
      <c r="AB90" s="586"/>
      <c r="AC90" s="30"/>
      <c r="AD90" s="163">
        <f>IF($A90=0,COUNTA($A$8:$A89),COUNTA($A$8:$A90))</f>
        <v>3</v>
      </c>
      <c r="AG90" s="124"/>
    </row>
    <row r="91" spans="1:33" ht="22.9" hidden="1" customHeight="1">
      <c r="A91" s="599"/>
      <c r="B91" s="603"/>
      <c r="C91" s="607"/>
      <c r="D91" s="611"/>
      <c r="E91" s="615"/>
      <c r="F91" s="226"/>
      <c r="G91" s="226"/>
      <c r="H91" s="226">
        <f t="shared" si="8"/>
        <v>0</v>
      </c>
      <c r="I91" s="226" t="str">
        <f t="shared" si="7"/>
        <v>0K</v>
      </c>
      <c r="J91" s="226"/>
      <c r="K91" s="636"/>
      <c r="L91" s="649"/>
      <c r="M91" s="649"/>
      <c r="N91" s="651"/>
      <c r="O91" s="649"/>
      <c r="P91" s="649"/>
      <c r="Q91" s="649"/>
      <c r="R91" s="649"/>
      <c r="S91" s="604"/>
      <c r="T91" s="604"/>
      <c r="U91" s="653"/>
      <c r="V91" s="665"/>
      <c r="W91" s="604"/>
      <c r="X91" s="604"/>
      <c r="Y91" s="604"/>
      <c r="Z91" s="604"/>
      <c r="AA91" s="585"/>
      <c r="AB91" s="586"/>
      <c r="AC91" s="30"/>
      <c r="AD91" s="163">
        <f>IF($A91=0,COUNTA($A$8:$A90),COUNTA($A$8:$A91))</f>
        <v>3</v>
      </c>
      <c r="AG91" s="124"/>
    </row>
    <row r="92" spans="1:33" ht="22.9" hidden="1" customHeight="1">
      <c r="A92" s="599"/>
      <c r="B92" s="603"/>
      <c r="C92" s="607"/>
      <c r="D92" s="611"/>
      <c r="E92" s="615"/>
      <c r="F92" s="226"/>
      <c r="G92" s="226"/>
      <c r="H92" s="226">
        <f t="shared" si="8"/>
        <v>0</v>
      </c>
      <c r="I92" s="226" t="str">
        <f t="shared" si="7"/>
        <v>0K</v>
      </c>
      <c r="J92" s="226"/>
      <c r="K92" s="636"/>
      <c r="L92" s="649"/>
      <c r="M92" s="649"/>
      <c r="N92" s="651"/>
      <c r="O92" s="649"/>
      <c r="P92" s="649"/>
      <c r="Q92" s="649"/>
      <c r="R92" s="649"/>
      <c r="S92" s="604"/>
      <c r="T92" s="604"/>
      <c r="U92" s="653"/>
      <c r="V92" s="665"/>
      <c r="W92" s="604"/>
      <c r="X92" s="604"/>
      <c r="Y92" s="604"/>
      <c r="Z92" s="604"/>
      <c r="AA92" s="585"/>
      <c r="AB92" s="586"/>
      <c r="AC92" s="30"/>
      <c r="AD92" s="163">
        <f>IF($A92=0,COUNTA($A$8:$A91),COUNTA($A$8:$A92))</f>
        <v>3</v>
      </c>
      <c r="AG92" s="124"/>
    </row>
    <row r="93" spans="1:33" ht="22.9" hidden="1" customHeight="1">
      <c r="A93" s="599"/>
      <c r="B93" s="603"/>
      <c r="C93" s="607"/>
      <c r="D93" s="611"/>
      <c r="E93" s="615"/>
      <c r="F93" s="226"/>
      <c r="G93" s="226"/>
      <c r="H93" s="226">
        <f t="shared" si="8"/>
        <v>0</v>
      </c>
      <c r="I93" s="226" t="str">
        <f t="shared" si="7"/>
        <v>0K</v>
      </c>
      <c r="J93" s="226"/>
      <c r="K93" s="636"/>
      <c r="L93" s="649"/>
      <c r="M93" s="649"/>
      <c r="N93" s="651"/>
      <c r="O93" s="649"/>
      <c r="P93" s="649"/>
      <c r="Q93" s="649"/>
      <c r="R93" s="649"/>
      <c r="S93" s="604"/>
      <c r="T93" s="604"/>
      <c r="U93" s="653"/>
      <c r="V93" s="665"/>
      <c r="W93" s="604"/>
      <c r="X93" s="604"/>
      <c r="Y93" s="604"/>
      <c r="Z93" s="604"/>
      <c r="AA93" s="585"/>
      <c r="AB93" s="586"/>
      <c r="AC93" s="30"/>
      <c r="AD93" s="163">
        <f>IF($A93=0,COUNTA($A$8:$A92),COUNTA($A$8:$A93))</f>
        <v>3</v>
      </c>
      <c r="AG93" s="124"/>
    </row>
    <row r="94" spans="1:33" ht="22.9" hidden="1" customHeight="1" thickBot="1">
      <c r="A94" s="599"/>
      <c r="B94" s="603"/>
      <c r="C94" s="607"/>
      <c r="D94" s="611"/>
      <c r="E94" s="621"/>
      <c r="F94" s="224"/>
      <c r="G94" s="224"/>
      <c r="H94" s="224">
        <f t="shared" si="8"/>
        <v>0</v>
      </c>
      <c r="I94" s="227" t="str">
        <f t="shared" si="7"/>
        <v>0K</v>
      </c>
      <c r="J94" s="227"/>
      <c r="K94" s="624"/>
      <c r="L94" s="649"/>
      <c r="M94" s="649"/>
      <c r="N94" s="651"/>
      <c r="O94" s="649"/>
      <c r="P94" s="649"/>
      <c r="Q94" s="649"/>
      <c r="R94" s="649"/>
      <c r="S94" s="632"/>
      <c r="T94" s="632"/>
      <c r="U94" s="643"/>
      <c r="V94" s="634"/>
      <c r="W94" s="632"/>
      <c r="X94" s="632"/>
      <c r="Y94" s="632"/>
      <c r="Z94" s="632"/>
      <c r="AA94" s="585"/>
      <c r="AB94" s="586"/>
      <c r="AC94" s="30"/>
      <c r="AD94" s="163">
        <f>IF($A94=0,COUNTA($A$8:$A93),COUNTA($A$8:$A94))</f>
        <v>3</v>
      </c>
      <c r="AG94" s="124"/>
    </row>
    <row r="95" spans="1:33" ht="22.9" customHeight="1">
      <c r="A95" s="599"/>
      <c r="B95" s="603"/>
      <c r="C95" s="607"/>
      <c r="D95" s="611"/>
      <c r="E95" s="648" t="s">
        <v>236</v>
      </c>
      <c r="F95" s="225" t="s">
        <v>454</v>
      </c>
      <c r="G95" s="225">
        <v>65.5</v>
      </c>
      <c r="H95" s="225">
        <f t="shared" si="8"/>
        <v>90</v>
      </c>
      <c r="I95" s="225" t="str">
        <f>H95&amp;+"K"</f>
        <v>90K</v>
      </c>
      <c r="J95" s="225"/>
      <c r="K95" s="618" t="s">
        <v>312</v>
      </c>
      <c r="L95" s="649"/>
      <c r="M95" s="649"/>
      <c r="N95" s="651"/>
      <c r="O95" s="649"/>
      <c r="P95" s="649"/>
      <c r="Q95" s="649"/>
      <c r="R95" s="649"/>
      <c r="S95" s="531"/>
      <c r="T95" s="531"/>
      <c r="U95" s="592"/>
      <c r="V95" s="595"/>
      <c r="W95" s="531"/>
      <c r="X95" s="531"/>
      <c r="Y95" s="531"/>
      <c r="Z95" s="531"/>
      <c r="AA95" s="585"/>
      <c r="AB95" s="586"/>
      <c r="AC95" s="30"/>
      <c r="AD95" s="163">
        <f>IF($A95=0,COUNTA($A$8:$A94),COUNTA($A$8:$A95))</f>
        <v>3</v>
      </c>
      <c r="AG95" s="124"/>
    </row>
    <row r="96" spans="1:33" ht="22.9" customHeight="1" thickBot="1">
      <c r="A96" s="599"/>
      <c r="B96" s="603"/>
      <c r="C96" s="607"/>
      <c r="D96" s="611"/>
      <c r="E96" s="621"/>
      <c r="F96" s="228" t="s">
        <v>308</v>
      </c>
      <c r="G96" s="229">
        <v>0.45</v>
      </c>
      <c r="H96" s="224">
        <f t="shared" si="8"/>
        <v>1</v>
      </c>
      <c r="I96" s="224" t="s">
        <v>307</v>
      </c>
      <c r="J96" s="224"/>
      <c r="K96" s="619"/>
      <c r="L96" s="649"/>
      <c r="M96" s="649"/>
      <c r="N96" s="651"/>
      <c r="O96" s="649"/>
      <c r="P96" s="649"/>
      <c r="Q96" s="649"/>
      <c r="R96" s="649"/>
      <c r="S96" s="532"/>
      <c r="T96" s="532"/>
      <c r="U96" s="594"/>
      <c r="V96" s="597"/>
      <c r="W96" s="532"/>
      <c r="X96" s="532"/>
      <c r="Y96" s="532"/>
      <c r="Z96" s="532"/>
      <c r="AA96" s="585"/>
      <c r="AB96" s="586"/>
      <c r="AC96" s="30"/>
      <c r="AD96" s="163">
        <f>IF($A96=0,COUNTA($A$8:$A95),COUNTA($A$8:$A96))</f>
        <v>3</v>
      </c>
      <c r="AG96" s="124"/>
    </row>
    <row r="97" spans="1:33" ht="22.9" customHeight="1">
      <c r="A97" s="599"/>
      <c r="B97" s="603"/>
      <c r="C97" s="607"/>
      <c r="D97" s="611"/>
      <c r="E97" s="574" t="s">
        <v>453</v>
      </c>
      <c r="F97" s="230" t="s">
        <v>240</v>
      </c>
      <c r="G97" s="222">
        <v>20</v>
      </c>
      <c r="H97" s="222">
        <f t="shared" si="8"/>
        <v>27</v>
      </c>
      <c r="I97" s="225" t="str">
        <f t="shared" ref="I97:I104" si="9">MROUND(H97,1)&amp;+"K"</f>
        <v>27K</v>
      </c>
      <c r="J97" s="222"/>
      <c r="K97" s="654" t="s">
        <v>738</v>
      </c>
      <c r="L97" s="649"/>
      <c r="M97" s="649"/>
      <c r="N97" s="651"/>
      <c r="O97" s="649"/>
      <c r="P97" s="649"/>
      <c r="Q97" s="649"/>
      <c r="R97" s="649"/>
      <c r="S97" s="531"/>
      <c r="T97" s="531"/>
      <c r="U97" s="592"/>
      <c r="V97" s="595"/>
      <c r="W97" s="531"/>
      <c r="X97" s="531"/>
      <c r="Y97" s="531"/>
      <c r="Z97" s="531"/>
      <c r="AA97" s="585"/>
      <c r="AB97" s="586"/>
      <c r="AC97" s="30"/>
      <c r="AD97" s="163">
        <f>IF($A97=0,COUNTA($A$8:$A96),COUNTA($A$8:$A97))</f>
        <v>3</v>
      </c>
      <c r="AG97" s="124"/>
    </row>
    <row r="98" spans="1:33" ht="22.9" customHeight="1">
      <c r="A98" s="599"/>
      <c r="B98" s="603"/>
      <c r="C98" s="607"/>
      <c r="D98" s="611"/>
      <c r="E98" s="615"/>
      <c r="F98" s="241" t="s">
        <v>460</v>
      </c>
      <c r="G98" s="232">
        <v>11</v>
      </c>
      <c r="H98" s="232">
        <f t="shared" si="8"/>
        <v>15</v>
      </c>
      <c r="I98" s="232" t="str">
        <f t="shared" si="9"/>
        <v>15K</v>
      </c>
      <c r="J98" s="232"/>
      <c r="K98" s="655"/>
      <c r="L98" s="649"/>
      <c r="M98" s="649"/>
      <c r="N98" s="651"/>
      <c r="O98" s="649"/>
      <c r="P98" s="649"/>
      <c r="Q98" s="649"/>
      <c r="R98" s="649"/>
      <c r="S98" s="533"/>
      <c r="T98" s="533"/>
      <c r="U98" s="593"/>
      <c r="V98" s="596"/>
      <c r="W98" s="533"/>
      <c r="X98" s="533"/>
      <c r="Y98" s="533"/>
      <c r="Z98" s="533"/>
      <c r="AA98" s="585"/>
      <c r="AB98" s="586"/>
      <c r="AC98" s="30"/>
      <c r="AD98" s="163">
        <f>IF($A98=0,COUNTA($A$8:$A97),COUNTA($A$8:$A98))</f>
        <v>3</v>
      </c>
      <c r="AG98" s="124"/>
    </row>
    <row r="99" spans="1:33" ht="22.9" customHeight="1">
      <c r="A99" s="599"/>
      <c r="B99" s="603"/>
      <c r="C99" s="607"/>
      <c r="D99" s="611"/>
      <c r="E99" s="615"/>
      <c r="F99" s="232" t="s">
        <v>247</v>
      </c>
      <c r="G99" s="232">
        <v>0.5</v>
      </c>
      <c r="H99" s="232">
        <f t="shared" si="8"/>
        <v>1</v>
      </c>
      <c r="I99" s="232" t="str">
        <f t="shared" si="9"/>
        <v>1K</v>
      </c>
      <c r="J99" s="232"/>
      <c r="K99" s="655"/>
      <c r="L99" s="649"/>
      <c r="M99" s="649"/>
      <c r="N99" s="651"/>
      <c r="O99" s="649"/>
      <c r="P99" s="649"/>
      <c r="Q99" s="649"/>
      <c r="R99" s="649"/>
      <c r="S99" s="533"/>
      <c r="T99" s="533"/>
      <c r="U99" s="593"/>
      <c r="V99" s="596"/>
      <c r="W99" s="533"/>
      <c r="X99" s="533"/>
      <c r="Y99" s="533"/>
      <c r="Z99" s="533"/>
      <c r="AA99" s="585"/>
      <c r="AB99" s="586"/>
      <c r="AC99" s="30"/>
      <c r="AD99" s="163">
        <f>IF($A99=0,COUNTA($A$8:$A98),COUNTA($A$8:$A99))</f>
        <v>3</v>
      </c>
      <c r="AG99" s="124"/>
    </row>
    <row r="100" spans="1:33" ht="22.9" customHeight="1" thickBot="1">
      <c r="A100" s="599"/>
      <c r="B100" s="603"/>
      <c r="C100" s="607"/>
      <c r="D100" s="611"/>
      <c r="E100" s="615"/>
      <c r="F100" s="472" t="s">
        <v>737</v>
      </c>
      <c r="G100" s="476">
        <v>4.5</v>
      </c>
      <c r="H100" s="476">
        <f t="shared" si="8"/>
        <v>6</v>
      </c>
      <c r="I100" s="476" t="str">
        <f t="shared" si="9"/>
        <v>6K</v>
      </c>
      <c r="J100" s="232"/>
      <c r="K100" s="655"/>
      <c r="L100" s="649"/>
      <c r="M100" s="649"/>
      <c r="N100" s="651"/>
      <c r="O100" s="649"/>
      <c r="P100" s="649"/>
      <c r="Q100" s="649"/>
      <c r="R100" s="649"/>
      <c r="S100" s="533"/>
      <c r="T100" s="533"/>
      <c r="U100" s="593"/>
      <c r="V100" s="596"/>
      <c r="W100" s="533"/>
      <c r="X100" s="533"/>
      <c r="Y100" s="533"/>
      <c r="Z100" s="533"/>
      <c r="AA100" s="585"/>
      <c r="AB100" s="586"/>
      <c r="AC100" s="30"/>
      <c r="AD100" s="163">
        <f>IF($A100=0,COUNTA($A$8:$A99),COUNTA($A$8:$A100))</f>
        <v>3</v>
      </c>
      <c r="AG100" s="124"/>
    </row>
    <row r="101" spans="1:33" ht="22.9" hidden="1" customHeight="1">
      <c r="A101" s="599"/>
      <c r="B101" s="603"/>
      <c r="C101" s="607"/>
      <c r="D101" s="611"/>
      <c r="E101" s="615"/>
      <c r="F101" s="232"/>
      <c r="G101" s="232"/>
      <c r="H101" s="232">
        <f t="shared" si="8"/>
        <v>0</v>
      </c>
      <c r="I101" s="232" t="str">
        <f t="shared" si="9"/>
        <v>0K</v>
      </c>
      <c r="J101" s="232"/>
      <c r="K101" s="655"/>
      <c r="L101" s="649"/>
      <c r="M101" s="649"/>
      <c r="N101" s="651"/>
      <c r="O101" s="649"/>
      <c r="P101" s="649"/>
      <c r="Q101" s="649"/>
      <c r="R101" s="649"/>
      <c r="S101" s="533"/>
      <c r="T101" s="533"/>
      <c r="U101" s="593"/>
      <c r="V101" s="596"/>
      <c r="W101" s="533"/>
      <c r="X101" s="533"/>
      <c r="Y101" s="533"/>
      <c r="Z101" s="533"/>
      <c r="AA101" s="585"/>
      <c r="AB101" s="586"/>
      <c r="AC101" s="30"/>
      <c r="AD101" s="163">
        <f>IF($A101=0,COUNTA($A$8:$A100),COUNTA($A$8:$A101))</f>
        <v>3</v>
      </c>
      <c r="AG101" s="124"/>
    </row>
    <row r="102" spans="1:33" ht="22.9" hidden="1" customHeight="1">
      <c r="A102" s="599"/>
      <c r="B102" s="603"/>
      <c r="C102" s="607"/>
      <c r="D102" s="611"/>
      <c r="E102" s="615"/>
      <c r="F102" s="232"/>
      <c r="G102" s="232"/>
      <c r="H102" s="232">
        <f t="shared" si="8"/>
        <v>0</v>
      </c>
      <c r="I102" s="232" t="str">
        <f t="shared" si="9"/>
        <v>0K</v>
      </c>
      <c r="J102" s="232"/>
      <c r="K102" s="655"/>
      <c r="L102" s="649"/>
      <c r="M102" s="649"/>
      <c r="N102" s="651"/>
      <c r="O102" s="649"/>
      <c r="P102" s="649"/>
      <c r="Q102" s="649"/>
      <c r="R102" s="649"/>
      <c r="S102" s="533"/>
      <c r="T102" s="533"/>
      <c r="U102" s="593"/>
      <c r="V102" s="596"/>
      <c r="W102" s="533"/>
      <c r="X102" s="533"/>
      <c r="Y102" s="533"/>
      <c r="Z102" s="533"/>
      <c r="AA102" s="585"/>
      <c r="AB102" s="586"/>
      <c r="AC102" s="30"/>
      <c r="AD102" s="163">
        <f>IF($A102=0,COUNTA($A$8:$A101),COUNTA($A$8:$A102))</f>
        <v>3</v>
      </c>
      <c r="AG102" s="124"/>
    </row>
    <row r="103" spans="1:33" ht="22.9" hidden="1" customHeight="1">
      <c r="A103" s="599"/>
      <c r="B103" s="603"/>
      <c r="C103" s="607"/>
      <c r="D103" s="611"/>
      <c r="E103" s="615"/>
      <c r="F103" s="232"/>
      <c r="G103" s="232"/>
      <c r="H103" s="232">
        <f t="shared" si="8"/>
        <v>0</v>
      </c>
      <c r="I103" s="232" t="str">
        <f t="shared" si="9"/>
        <v>0K</v>
      </c>
      <c r="J103" s="223"/>
      <c r="K103" s="655"/>
      <c r="L103" s="649"/>
      <c r="M103" s="649"/>
      <c r="N103" s="651"/>
      <c r="O103" s="649"/>
      <c r="P103" s="649"/>
      <c r="Q103" s="649"/>
      <c r="R103" s="649"/>
      <c r="S103" s="604"/>
      <c r="T103" s="604"/>
      <c r="U103" s="653"/>
      <c r="V103" s="665"/>
      <c r="W103" s="604"/>
      <c r="X103" s="604"/>
      <c r="Y103" s="604"/>
      <c r="Z103" s="604"/>
      <c r="AA103" s="585"/>
      <c r="AB103" s="586"/>
      <c r="AC103" s="30"/>
      <c r="AD103" s="163">
        <f>IF($A103=0,COUNTA($A$8:$A102),COUNTA($A$8:$A103))</f>
        <v>3</v>
      </c>
      <c r="AG103" s="124"/>
    </row>
    <row r="104" spans="1:33" ht="22.9" hidden="1" customHeight="1" thickBot="1">
      <c r="A104" s="599"/>
      <c r="B104" s="603"/>
      <c r="C104" s="607"/>
      <c r="D104" s="611"/>
      <c r="E104" s="621"/>
      <c r="F104" s="232"/>
      <c r="G104" s="232"/>
      <c r="H104" s="224">
        <f t="shared" si="8"/>
        <v>0</v>
      </c>
      <c r="I104" s="224" t="str">
        <f t="shared" si="9"/>
        <v>0K</v>
      </c>
      <c r="J104" s="224"/>
      <c r="K104" s="656"/>
      <c r="L104" s="649"/>
      <c r="M104" s="649"/>
      <c r="N104" s="651"/>
      <c r="O104" s="649"/>
      <c r="P104" s="649"/>
      <c r="Q104" s="649"/>
      <c r="R104" s="649"/>
      <c r="S104" s="632"/>
      <c r="T104" s="632"/>
      <c r="U104" s="643"/>
      <c r="V104" s="634"/>
      <c r="W104" s="632"/>
      <c r="X104" s="632"/>
      <c r="Y104" s="632"/>
      <c r="Z104" s="632"/>
      <c r="AA104" s="585"/>
      <c r="AB104" s="586"/>
      <c r="AC104" s="30"/>
      <c r="AD104" s="163">
        <f>IF($A104=0,COUNTA($A$8:$A103),COUNTA($A$8:$A104))</f>
        <v>3</v>
      </c>
      <c r="AG104" s="124"/>
    </row>
    <row r="105" spans="1:33" ht="22.9" customHeight="1" thickBot="1">
      <c r="A105" s="659"/>
      <c r="B105" s="660"/>
      <c r="C105" s="661"/>
      <c r="D105" s="662"/>
      <c r="E105" s="325" t="s">
        <v>734</v>
      </c>
      <c r="F105" s="657" t="s">
        <v>735</v>
      </c>
      <c r="G105" s="658"/>
      <c r="H105" s="658"/>
      <c r="I105" s="658"/>
      <c r="J105" s="233"/>
      <c r="K105" s="234" t="s">
        <v>336</v>
      </c>
      <c r="L105" s="650"/>
      <c r="M105" s="650"/>
      <c r="N105" s="652"/>
      <c r="O105" s="650"/>
      <c r="P105" s="650"/>
      <c r="Q105" s="650"/>
      <c r="R105" s="650"/>
      <c r="S105" s="235"/>
      <c r="T105" s="235"/>
      <c r="U105" s="236"/>
      <c r="V105" s="237"/>
      <c r="W105" s="235"/>
      <c r="X105" s="235"/>
      <c r="Y105" s="235"/>
      <c r="Z105" s="235"/>
      <c r="AA105" s="587"/>
      <c r="AB105" s="588"/>
      <c r="AC105" s="30"/>
      <c r="AD105" s="163">
        <f>IF($A105=0,COUNTA($A$8:$A104),COUNTA($A$8:$A105))</f>
        <v>3</v>
      </c>
      <c r="AG105" s="124"/>
    </row>
    <row r="106" spans="1:33" ht="22.9" customHeight="1" thickTop="1" thickBot="1">
      <c r="A106" s="598">
        <v>45294</v>
      </c>
      <c r="B106" s="602" t="s">
        <v>207</v>
      </c>
      <c r="C106" s="606">
        <v>1367</v>
      </c>
      <c r="D106" s="610" t="str">
        <f>E106</f>
        <v>糙米飯</v>
      </c>
      <c r="E106" s="614" t="s">
        <v>337</v>
      </c>
      <c r="F106" s="238" t="s">
        <v>248</v>
      </c>
      <c r="G106" s="217">
        <v>9</v>
      </c>
      <c r="H106" s="217">
        <f>MROUND(INDEX($C:$C,MATCH(AD106,$AD:$AD,0))*G106/1000,1)</f>
        <v>12</v>
      </c>
      <c r="I106" s="217" t="str">
        <f t="shared" ref="I106:I124" si="10">H106&amp;+"K"</f>
        <v>12K</v>
      </c>
      <c r="J106" s="217"/>
      <c r="K106" s="635" t="s">
        <v>100</v>
      </c>
      <c r="L106" s="637">
        <v>5.5</v>
      </c>
      <c r="M106" s="637">
        <v>2.5</v>
      </c>
      <c r="N106" s="640">
        <v>1.2</v>
      </c>
      <c r="O106" s="637">
        <v>1</v>
      </c>
      <c r="P106" s="637">
        <v>2.2999999999999998</v>
      </c>
      <c r="Q106" s="637">
        <v>0.3</v>
      </c>
      <c r="R106" s="641">
        <f>SUM(L$106*70)+(M$106*75)+(N$106*25)+(O$106*60)+(P$106*45)+(Q$106*150)</f>
        <v>811</v>
      </c>
      <c r="S106" s="631"/>
      <c r="T106" s="631"/>
      <c r="U106" s="642"/>
      <c r="V106" s="633"/>
      <c r="W106" s="631"/>
      <c r="X106" s="631"/>
      <c r="Y106" s="631"/>
      <c r="Z106" s="631"/>
      <c r="AA106" s="625"/>
      <c r="AB106" s="626"/>
      <c r="AC106" s="30"/>
      <c r="AD106" s="163">
        <f>IF($A106=0,COUNTA($A$8:$A105),COUNTA($A$8:$A106))</f>
        <v>4</v>
      </c>
      <c r="AG106" s="124"/>
    </row>
    <row r="107" spans="1:33" ht="22.9" hidden="1" customHeight="1" thickBot="1">
      <c r="A107" s="599"/>
      <c r="B107" s="603"/>
      <c r="C107" s="607"/>
      <c r="D107" s="611"/>
      <c r="E107" s="615"/>
      <c r="F107" s="239"/>
      <c r="G107" s="219"/>
      <c r="H107" s="220">
        <f>MROUND(INDEX($C:$C,MATCH(AD107,$AD:$AD,0))*G107/1000,1)</f>
        <v>0</v>
      </c>
      <c r="I107" s="220" t="str">
        <f t="shared" si="10"/>
        <v>0K</v>
      </c>
      <c r="J107" s="221"/>
      <c r="K107" s="636"/>
      <c r="L107" s="638"/>
      <c r="M107" s="638"/>
      <c r="N107" s="638"/>
      <c r="O107" s="638"/>
      <c r="P107" s="638"/>
      <c r="Q107" s="638"/>
      <c r="R107" s="638"/>
      <c r="S107" s="632"/>
      <c r="T107" s="632"/>
      <c r="U107" s="643"/>
      <c r="V107" s="634"/>
      <c r="W107" s="632"/>
      <c r="X107" s="632"/>
      <c r="Y107" s="632"/>
      <c r="Z107" s="632"/>
      <c r="AA107" s="627"/>
      <c r="AB107" s="628"/>
      <c r="AC107" s="30"/>
      <c r="AD107" s="163">
        <f>IF($A107=0,COUNTA($A$8:$A106),COUNTA($A$8:$A107))</f>
        <v>4</v>
      </c>
      <c r="AG107" s="124"/>
    </row>
    <row r="108" spans="1:33" ht="19.899999999999999" customHeight="1">
      <c r="A108" s="600"/>
      <c r="B108" s="604"/>
      <c r="C108" s="608"/>
      <c r="D108" s="612"/>
      <c r="E108" s="574" t="s">
        <v>461</v>
      </c>
      <c r="F108" s="230" t="s">
        <v>249</v>
      </c>
      <c r="G108" s="240">
        <v>68</v>
      </c>
      <c r="H108" s="240">
        <f>MROUND(INDEX($C:$C,MATCH(AD108,$AD:$AD,0))*G108/1000,3)</f>
        <v>93</v>
      </c>
      <c r="I108" s="240" t="str">
        <f t="shared" si="10"/>
        <v>93K</v>
      </c>
      <c r="J108" s="240"/>
      <c r="K108" s="578" t="s">
        <v>714</v>
      </c>
      <c r="L108" s="638"/>
      <c r="M108" s="638"/>
      <c r="N108" s="638"/>
      <c r="O108" s="638"/>
      <c r="P108" s="638"/>
      <c r="Q108" s="638"/>
      <c r="R108" s="638"/>
      <c r="S108" s="348"/>
      <c r="T108" s="348"/>
      <c r="U108" s="349"/>
      <c r="V108" s="350"/>
      <c r="W108" s="348"/>
      <c r="X108" s="348"/>
      <c r="Y108" s="348"/>
      <c r="Z108" s="348"/>
      <c r="AA108" s="627"/>
      <c r="AB108" s="628"/>
      <c r="AC108" s="30"/>
      <c r="AD108" s="163">
        <f>IF($A108=0,COUNTA($A$8:$A107),COUNTA($A$8:$A108))</f>
        <v>4</v>
      </c>
      <c r="AG108" s="124"/>
    </row>
    <row r="109" spans="1:33" ht="19.899999999999999" customHeight="1">
      <c r="A109" s="600"/>
      <c r="B109" s="604"/>
      <c r="C109" s="608"/>
      <c r="D109" s="612"/>
      <c r="E109" s="575"/>
      <c r="F109" s="241" t="s">
        <v>311</v>
      </c>
      <c r="G109" s="242">
        <v>35</v>
      </c>
      <c r="H109" s="231">
        <f t="shared" ref="H109:H127" si="11">MROUND(INDEX($C:$C,MATCH(AD109,$AD:$AD,0))*G109/1000,1)</f>
        <v>48</v>
      </c>
      <c r="I109" s="243" t="str">
        <f t="shared" si="10"/>
        <v>48K</v>
      </c>
      <c r="J109" s="231"/>
      <c r="K109" s="579"/>
      <c r="L109" s="638"/>
      <c r="M109" s="638"/>
      <c r="N109" s="638"/>
      <c r="O109" s="638"/>
      <c r="P109" s="638"/>
      <c r="Q109" s="638"/>
      <c r="R109" s="638"/>
      <c r="S109" s="347"/>
      <c r="T109" s="347"/>
      <c r="U109" s="352"/>
      <c r="V109" s="355"/>
      <c r="W109" s="347"/>
      <c r="X109" s="347"/>
      <c r="Y109" s="347"/>
      <c r="Z109" s="347"/>
      <c r="AA109" s="627"/>
      <c r="AB109" s="628"/>
      <c r="AC109" s="30"/>
      <c r="AD109" s="163">
        <f>IF($A109=0,COUNTA($A$8:$A108),COUNTA($A$8:$A109))</f>
        <v>4</v>
      </c>
      <c r="AG109" s="124"/>
    </row>
    <row r="110" spans="1:33" ht="19.899999999999999" customHeight="1">
      <c r="A110" s="600"/>
      <c r="B110" s="604"/>
      <c r="C110" s="608"/>
      <c r="D110" s="612"/>
      <c r="E110" s="575"/>
      <c r="F110" s="241" t="s">
        <v>295</v>
      </c>
      <c r="G110" s="242">
        <v>7</v>
      </c>
      <c r="H110" s="231">
        <f t="shared" si="11"/>
        <v>10</v>
      </c>
      <c r="I110" s="243" t="str">
        <f t="shared" ref="I110" si="12">H110&amp;+"K"</f>
        <v>10K</v>
      </c>
      <c r="J110" s="231"/>
      <c r="K110" s="579"/>
      <c r="L110" s="638"/>
      <c r="M110" s="638"/>
      <c r="N110" s="638"/>
      <c r="O110" s="638"/>
      <c r="P110" s="638"/>
      <c r="Q110" s="638"/>
      <c r="R110" s="638"/>
      <c r="S110" s="347"/>
      <c r="T110" s="347"/>
      <c r="U110" s="352"/>
      <c r="V110" s="355"/>
      <c r="W110" s="347"/>
      <c r="X110" s="347"/>
      <c r="Y110" s="347"/>
      <c r="Z110" s="347"/>
      <c r="AA110" s="627"/>
      <c r="AB110" s="628"/>
      <c r="AC110" s="30"/>
      <c r="AD110" s="163">
        <f>IF($A110=0,COUNTA($A$8:$A109),COUNTA($A$8:$A110))</f>
        <v>4</v>
      </c>
      <c r="AG110" s="124"/>
    </row>
    <row r="111" spans="1:33" ht="19.899999999999999" customHeight="1">
      <c r="A111" s="600"/>
      <c r="B111" s="604"/>
      <c r="C111" s="608"/>
      <c r="D111" s="612"/>
      <c r="E111" s="575"/>
      <c r="F111" s="344" t="s">
        <v>462</v>
      </c>
      <c r="G111" s="151">
        <v>0.8</v>
      </c>
      <c r="H111" s="193">
        <f t="shared" si="11"/>
        <v>1</v>
      </c>
      <c r="I111" s="193" t="str">
        <f t="shared" si="10"/>
        <v>1K</v>
      </c>
      <c r="J111" s="242"/>
      <c r="K111" s="579"/>
      <c r="L111" s="638"/>
      <c r="M111" s="638"/>
      <c r="N111" s="638"/>
      <c r="O111" s="638"/>
      <c r="P111" s="638"/>
      <c r="Q111" s="638"/>
      <c r="R111" s="638"/>
      <c r="S111" s="347"/>
      <c r="T111" s="347"/>
      <c r="U111" s="352"/>
      <c r="V111" s="355"/>
      <c r="W111" s="347"/>
      <c r="X111" s="347"/>
      <c r="Y111" s="347"/>
      <c r="Z111" s="347"/>
      <c r="AA111" s="627"/>
      <c r="AB111" s="628"/>
      <c r="AC111" s="30"/>
      <c r="AD111" s="163">
        <f>IF($A111=0,COUNTA($A$8:$A110),COUNTA($A$8:$A111))</f>
        <v>4</v>
      </c>
      <c r="AG111" s="124"/>
    </row>
    <row r="112" spans="1:33" ht="19.899999999999999" customHeight="1" thickBot="1">
      <c r="A112" s="600"/>
      <c r="B112" s="604"/>
      <c r="C112" s="608"/>
      <c r="D112" s="612"/>
      <c r="E112" s="575"/>
      <c r="F112" s="244" t="s">
        <v>321</v>
      </c>
      <c r="G112" s="242">
        <v>2</v>
      </c>
      <c r="H112" s="243">
        <f t="shared" si="11"/>
        <v>3</v>
      </c>
      <c r="I112" s="243" t="str">
        <f t="shared" si="10"/>
        <v>3K</v>
      </c>
      <c r="J112" s="242"/>
      <c r="K112" s="579"/>
      <c r="L112" s="638"/>
      <c r="M112" s="638"/>
      <c r="N112" s="638"/>
      <c r="O112" s="638"/>
      <c r="P112" s="638"/>
      <c r="Q112" s="638"/>
      <c r="R112" s="638"/>
      <c r="S112" s="347"/>
      <c r="T112" s="347"/>
      <c r="U112" s="352"/>
      <c r="V112" s="355"/>
      <c r="W112" s="347"/>
      <c r="X112" s="347"/>
      <c r="Y112" s="347"/>
      <c r="Z112" s="347"/>
      <c r="AA112" s="627"/>
      <c r="AB112" s="628"/>
      <c r="AC112" s="30"/>
      <c r="AD112" s="163">
        <f>IF($A112=0,COUNTA($A$8:$A111),COUNTA($A$8:$A112))</f>
        <v>4</v>
      </c>
      <c r="AG112" s="124"/>
    </row>
    <row r="113" spans="1:33" ht="22.9" hidden="1" customHeight="1">
      <c r="A113" s="600"/>
      <c r="B113" s="604"/>
      <c r="C113" s="608"/>
      <c r="D113" s="612"/>
      <c r="E113" s="575"/>
      <c r="F113" s="223"/>
      <c r="G113" s="242"/>
      <c r="H113" s="231">
        <f t="shared" si="11"/>
        <v>0</v>
      </c>
      <c r="I113" s="243" t="str">
        <f t="shared" si="10"/>
        <v>0K</v>
      </c>
      <c r="J113" s="242"/>
      <c r="K113" s="579"/>
      <c r="L113" s="638"/>
      <c r="M113" s="638"/>
      <c r="N113" s="638"/>
      <c r="O113" s="638"/>
      <c r="P113" s="638"/>
      <c r="Q113" s="638"/>
      <c r="R113" s="638"/>
      <c r="S113" s="347"/>
      <c r="T113" s="347"/>
      <c r="U113" s="352"/>
      <c r="V113" s="355"/>
      <c r="W113" s="347"/>
      <c r="X113" s="347"/>
      <c r="Y113" s="347"/>
      <c r="Z113" s="347"/>
      <c r="AA113" s="627"/>
      <c r="AB113" s="628"/>
      <c r="AC113" s="30"/>
      <c r="AD113" s="163">
        <f>IF($A113=0,COUNTA($A$8:$A112),COUNTA($A$8:$A113))</f>
        <v>4</v>
      </c>
      <c r="AG113" s="124"/>
    </row>
    <row r="114" spans="1:33" ht="22.9" hidden="1" customHeight="1">
      <c r="A114" s="600"/>
      <c r="B114" s="604"/>
      <c r="C114" s="608"/>
      <c r="D114" s="612"/>
      <c r="E114" s="575"/>
      <c r="F114" s="223"/>
      <c r="G114" s="242"/>
      <c r="H114" s="243">
        <f t="shared" si="11"/>
        <v>0</v>
      </c>
      <c r="I114" s="243" t="str">
        <f t="shared" si="10"/>
        <v>0K</v>
      </c>
      <c r="J114" s="242"/>
      <c r="K114" s="579"/>
      <c r="L114" s="638"/>
      <c r="M114" s="638"/>
      <c r="N114" s="638"/>
      <c r="O114" s="638"/>
      <c r="P114" s="638"/>
      <c r="Q114" s="638"/>
      <c r="R114" s="638"/>
      <c r="S114" s="347"/>
      <c r="T114" s="347"/>
      <c r="U114" s="352"/>
      <c r="V114" s="355"/>
      <c r="W114" s="347"/>
      <c r="X114" s="347"/>
      <c r="Y114" s="347"/>
      <c r="Z114" s="347"/>
      <c r="AA114" s="627"/>
      <c r="AB114" s="628"/>
      <c r="AC114" s="30"/>
      <c r="AD114" s="163">
        <f>IF($A114=0,COUNTA($A$8:$A113),COUNTA($A$8:$A114))</f>
        <v>4</v>
      </c>
      <c r="AG114" s="124"/>
    </row>
    <row r="115" spans="1:33" ht="22.9" hidden="1" customHeight="1" thickBot="1">
      <c r="A115" s="600"/>
      <c r="B115" s="604"/>
      <c r="C115" s="608"/>
      <c r="D115" s="612"/>
      <c r="E115" s="575"/>
      <c r="F115" s="218"/>
      <c r="G115" s="219"/>
      <c r="H115" s="220">
        <f t="shared" si="11"/>
        <v>0</v>
      </c>
      <c r="I115" s="220" t="str">
        <f t="shared" si="10"/>
        <v>0K</v>
      </c>
      <c r="J115" s="219"/>
      <c r="K115" s="579"/>
      <c r="L115" s="638"/>
      <c r="M115" s="638"/>
      <c r="N115" s="638"/>
      <c r="O115" s="638"/>
      <c r="P115" s="638"/>
      <c r="Q115" s="638"/>
      <c r="R115" s="638"/>
      <c r="S115" s="347"/>
      <c r="T115" s="347"/>
      <c r="U115" s="352"/>
      <c r="V115" s="355"/>
      <c r="W115" s="347"/>
      <c r="X115" s="347"/>
      <c r="Y115" s="347"/>
      <c r="Z115" s="347"/>
      <c r="AA115" s="627"/>
      <c r="AB115" s="628"/>
      <c r="AC115" s="30"/>
      <c r="AD115" s="163">
        <f>IF($A115=0,COUNTA($A$8:$A114),COUNTA($A$8:$A115))</f>
        <v>4</v>
      </c>
      <c r="AG115" s="124"/>
    </row>
    <row r="116" spans="1:33" ht="22.15" customHeight="1" thickBot="1">
      <c r="A116" s="600"/>
      <c r="B116" s="604"/>
      <c r="C116" s="608"/>
      <c r="D116" s="612"/>
      <c r="E116" s="576" t="s">
        <v>487</v>
      </c>
      <c r="F116" s="168" t="s">
        <v>488</v>
      </c>
      <c r="G116" s="168">
        <v>72</v>
      </c>
      <c r="H116" s="363">
        <f t="shared" si="11"/>
        <v>98</v>
      </c>
      <c r="I116" s="363" t="str">
        <f t="shared" si="10"/>
        <v>98K</v>
      </c>
      <c r="J116" s="361"/>
      <c r="K116" s="580" t="s">
        <v>492</v>
      </c>
      <c r="L116" s="638"/>
      <c r="M116" s="638"/>
      <c r="N116" s="638"/>
      <c r="O116" s="638"/>
      <c r="P116" s="638"/>
      <c r="Q116" s="638"/>
      <c r="R116" s="638"/>
      <c r="S116" s="531"/>
      <c r="T116" s="531"/>
      <c r="U116" s="645"/>
      <c r="V116" s="595"/>
      <c r="W116" s="531"/>
      <c r="X116" s="531"/>
      <c r="Y116" s="531"/>
      <c r="Z116" s="531"/>
      <c r="AA116" s="627"/>
      <c r="AB116" s="628"/>
      <c r="AC116" s="30"/>
      <c r="AD116" s="163">
        <f>IF($A116=0,COUNTA($A$8:$A115),COUNTA($A$8:$A116))</f>
        <v>4</v>
      </c>
      <c r="AG116" s="124"/>
    </row>
    <row r="117" spans="1:33" ht="22.15" customHeight="1">
      <c r="A117" s="600"/>
      <c r="B117" s="604"/>
      <c r="C117" s="608"/>
      <c r="D117" s="612"/>
      <c r="E117" s="575"/>
      <c r="F117" s="169" t="s">
        <v>251</v>
      </c>
      <c r="G117" s="169">
        <v>6</v>
      </c>
      <c r="H117" s="264">
        <f t="shared" si="11"/>
        <v>8</v>
      </c>
      <c r="I117" s="264" t="str">
        <f t="shared" si="10"/>
        <v>8K</v>
      </c>
      <c r="J117" s="248"/>
      <c r="K117" s="581"/>
      <c r="L117" s="638"/>
      <c r="M117" s="638"/>
      <c r="N117" s="638"/>
      <c r="O117" s="638"/>
      <c r="P117" s="638"/>
      <c r="Q117" s="638"/>
      <c r="R117" s="638"/>
      <c r="S117" s="644"/>
      <c r="T117" s="644"/>
      <c r="U117" s="646"/>
      <c r="V117" s="647"/>
      <c r="W117" s="644"/>
      <c r="X117" s="644"/>
      <c r="Y117" s="644"/>
      <c r="Z117" s="644"/>
      <c r="AA117" s="627"/>
      <c r="AB117" s="628"/>
      <c r="AC117" s="30"/>
      <c r="AD117" s="163">
        <f>IF($A117=0,COUNTA($A$8:$A116),COUNTA($A$8:$A117))</f>
        <v>4</v>
      </c>
      <c r="AG117" s="124"/>
    </row>
    <row r="118" spans="1:33" ht="22.15" customHeight="1">
      <c r="A118" s="600"/>
      <c r="B118" s="604"/>
      <c r="C118" s="608"/>
      <c r="D118" s="612"/>
      <c r="E118" s="575"/>
      <c r="F118" s="169" t="s">
        <v>489</v>
      </c>
      <c r="G118" s="169">
        <v>4.5</v>
      </c>
      <c r="H118" s="231">
        <f t="shared" si="11"/>
        <v>6</v>
      </c>
      <c r="I118" s="231" t="str">
        <f t="shared" si="10"/>
        <v>6K</v>
      </c>
      <c r="J118" s="248"/>
      <c r="K118" s="581"/>
      <c r="L118" s="638"/>
      <c r="M118" s="638"/>
      <c r="N118" s="638"/>
      <c r="O118" s="638"/>
      <c r="P118" s="638"/>
      <c r="Q118" s="638"/>
      <c r="R118" s="638"/>
      <c r="S118" s="644"/>
      <c r="T118" s="644"/>
      <c r="U118" s="646"/>
      <c r="V118" s="647"/>
      <c r="W118" s="644"/>
      <c r="X118" s="644"/>
      <c r="Y118" s="644"/>
      <c r="Z118" s="644"/>
      <c r="AA118" s="627"/>
      <c r="AB118" s="628"/>
      <c r="AC118" s="30"/>
      <c r="AD118" s="163">
        <f>IF($A118=0,COUNTA($A$8:$A117),COUNTA($A$8:$A118))</f>
        <v>4</v>
      </c>
      <c r="AG118" s="124"/>
    </row>
    <row r="119" spans="1:33" ht="22.15" customHeight="1">
      <c r="A119" s="600"/>
      <c r="B119" s="604"/>
      <c r="C119" s="608"/>
      <c r="D119" s="612"/>
      <c r="E119" s="575"/>
      <c r="F119" s="169" t="s">
        <v>490</v>
      </c>
      <c r="G119" s="169">
        <v>1.5</v>
      </c>
      <c r="H119" s="231">
        <f t="shared" si="11"/>
        <v>2</v>
      </c>
      <c r="I119" s="108" t="s">
        <v>713</v>
      </c>
      <c r="J119" s="248"/>
      <c r="K119" s="581"/>
      <c r="L119" s="638"/>
      <c r="M119" s="638"/>
      <c r="N119" s="638"/>
      <c r="O119" s="638"/>
      <c r="P119" s="638"/>
      <c r="Q119" s="638"/>
      <c r="R119" s="638"/>
      <c r="S119" s="644"/>
      <c r="T119" s="644"/>
      <c r="U119" s="646"/>
      <c r="V119" s="647"/>
      <c r="W119" s="644"/>
      <c r="X119" s="644"/>
      <c r="Y119" s="644"/>
      <c r="Z119" s="644"/>
      <c r="AA119" s="627"/>
      <c r="AB119" s="628"/>
      <c r="AC119" s="30"/>
      <c r="AD119" s="163">
        <f>IF($A119=0,COUNTA($A$8:$A118),COUNTA($A$8:$A119))</f>
        <v>4</v>
      </c>
      <c r="AG119" s="124"/>
    </row>
    <row r="120" spans="1:33" ht="22.15" customHeight="1" thickBot="1">
      <c r="A120" s="600"/>
      <c r="B120" s="604"/>
      <c r="C120" s="608"/>
      <c r="D120" s="612"/>
      <c r="E120" s="575"/>
      <c r="F120" s="182" t="s">
        <v>491</v>
      </c>
      <c r="G120" s="182"/>
      <c r="H120" s="231">
        <f t="shared" si="11"/>
        <v>0</v>
      </c>
      <c r="I120" s="169" t="s">
        <v>493</v>
      </c>
      <c r="J120" s="248"/>
      <c r="K120" s="581"/>
      <c r="L120" s="638"/>
      <c r="M120" s="638"/>
      <c r="N120" s="638"/>
      <c r="O120" s="638"/>
      <c r="P120" s="638"/>
      <c r="Q120" s="638"/>
      <c r="R120" s="638"/>
      <c r="S120" s="644"/>
      <c r="T120" s="644"/>
      <c r="U120" s="646"/>
      <c r="V120" s="647"/>
      <c r="W120" s="644"/>
      <c r="X120" s="644"/>
      <c r="Y120" s="644"/>
      <c r="Z120" s="644"/>
      <c r="AA120" s="627"/>
      <c r="AB120" s="628"/>
      <c r="AC120" s="30"/>
      <c r="AD120" s="163">
        <f>IF($A120=0,COUNTA($A$8:$A119),COUNTA($A$8:$A120))</f>
        <v>4</v>
      </c>
      <c r="AG120" s="124"/>
    </row>
    <row r="121" spans="1:33" ht="22.9" hidden="1" customHeight="1">
      <c r="A121" s="600"/>
      <c r="B121" s="604"/>
      <c r="C121" s="608"/>
      <c r="D121" s="612"/>
      <c r="E121" s="575"/>
      <c r="F121" s="241"/>
      <c r="G121" s="231"/>
      <c r="H121" s="231">
        <f t="shared" si="11"/>
        <v>0</v>
      </c>
      <c r="I121" s="231" t="str">
        <f t="shared" si="10"/>
        <v>0K</v>
      </c>
      <c r="J121" s="248"/>
      <c r="K121" s="581"/>
      <c r="L121" s="638"/>
      <c r="M121" s="638"/>
      <c r="N121" s="638"/>
      <c r="O121" s="638"/>
      <c r="P121" s="638"/>
      <c r="Q121" s="638"/>
      <c r="R121" s="638"/>
      <c r="S121" s="360"/>
      <c r="T121" s="347"/>
      <c r="U121" s="352"/>
      <c r="V121" s="355"/>
      <c r="W121" s="347"/>
      <c r="X121" s="347"/>
      <c r="Y121" s="347"/>
      <c r="Z121" s="347"/>
      <c r="AA121" s="627"/>
      <c r="AB121" s="628"/>
      <c r="AC121" s="30"/>
      <c r="AD121" s="163">
        <f>IF($A121=0,COUNTA($A$8:$A120),COUNTA($A$8:$A121))</f>
        <v>4</v>
      </c>
      <c r="AG121" s="124"/>
    </row>
    <row r="122" spans="1:33" ht="22.9" hidden="1" customHeight="1" thickBot="1">
      <c r="A122" s="600"/>
      <c r="B122" s="604"/>
      <c r="C122" s="608"/>
      <c r="D122" s="612"/>
      <c r="E122" s="575"/>
      <c r="F122" s="241"/>
      <c r="G122" s="231"/>
      <c r="H122" s="231">
        <f t="shared" si="11"/>
        <v>0</v>
      </c>
      <c r="I122" s="231" t="str">
        <f t="shared" si="10"/>
        <v>0K</v>
      </c>
      <c r="J122" s="248"/>
      <c r="K122" s="581"/>
      <c r="L122" s="638"/>
      <c r="M122" s="638"/>
      <c r="N122" s="638"/>
      <c r="O122" s="638"/>
      <c r="P122" s="638"/>
      <c r="Q122" s="638"/>
      <c r="R122" s="638"/>
      <c r="S122" s="360"/>
      <c r="T122" s="347"/>
      <c r="U122" s="352"/>
      <c r="V122" s="355"/>
      <c r="W122" s="347"/>
      <c r="X122" s="347"/>
      <c r="Y122" s="347"/>
      <c r="Z122" s="347"/>
      <c r="AA122" s="627"/>
      <c r="AB122" s="628"/>
      <c r="AC122" s="30"/>
      <c r="AD122" s="163">
        <f>IF($A122=0,COUNTA($A$8:$A121),COUNTA($A$8:$A122))</f>
        <v>4</v>
      </c>
      <c r="AG122" s="124"/>
    </row>
    <row r="123" spans="1:33" ht="22.9" hidden="1" customHeight="1">
      <c r="A123" s="600"/>
      <c r="B123" s="604"/>
      <c r="C123" s="608"/>
      <c r="D123" s="612"/>
      <c r="E123" s="575"/>
      <c r="F123" s="231"/>
      <c r="G123" s="231"/>
      <c r="H123" s="231">
        <f t="shared" si="11"/>
        <v>0</v>
      </c>
      <c r="I123" s="231" t="str">
        <f t="shared" si="10"/>
        <v>0K</v>
      </c>
      <c r="J123" s="248"/>
      <c r="K123" s="581"/>
      <c r="L123" s="638"/>
      <c r="M123" s="638"/>
      <c r="N123" s="638"/>
      <c r="O123" s="638"/>
      <c r="P123" s="638"/>
      <c r="Q123" s="638"/>
      <c r="R123" s="638"/>
      <c r="S123" s="360"/>
      <c r="T123" s="347"/>
      <c r="U123" s="352"/>
      <c r="V123" s="355"/>
      <c r="W123" s="347"/>
      <c r="X123" s="347"/>
      <c r="Y123" s="347"/>
      <c r="Z123" s="347"/>
      <c r="AA123" s="627"/>
      <c r="AB123" s="628"/>
      <c r="AC123" s="30"/>
      <c r="AD123" s="163">
        <f>IF($A123=0,COUNTA($A$8:$A122),COUNTA($A$8:$A123))</f>
        <v>4</v>
      </c>
      <c r="AG123" s="124"/>
    </row>
    <row r="124" spans="1:33" ht="22.9" hidden="1" customHeight="1">
      <c r="A124" s="600"/>
      <c r="B124" s="604"/>
      <c r="C124" s="608"/>
      <c r="D124" s="612"/>
      <c r="E124" s="575"/>
      <c r="F124" s="231"/>
      <c r="G124" s="231"/>
      <c r="H124" s="231">
        <f t="shared" si="11"/>
        <v>0</v>
      </c>
      <c r="I124" s="231" t="str">
        <f t="shared" si="10"/>
        <v>0K</v>
      </c>
      <c r="J124" s="248"/>
      <c r="K124" s="581"/>
      <c r="L124" s="638"/>
      <c r="M124" s="638"/>
      <c r="N124" s="638"/>
      <c r="O124" s="638"/>
      <c r="P124" s="638"/>
      <c r="Q124" s="638"/>
      <c r="R124" s="638"/>
      <c r="S124" s="360"/>
      <c r="T124" s="347"/>
      <c r="U124" s="352"/>
      <c r="V124" s="355"/>
      <c r="W124" s="347"/>
      <c r="X124" s="347"/>
      <c r="Y124" s="347"/>
      <c r="Z124" s="347"/>
      <c r="AA124" s="627"/>
      <c r="AB124" s="628"/>
      <c r="AC124" s="30"/>
      <c r="AD124" s="163">
        <f>IF($A124=0,COUNTA($A$8:$A123),COUNTA($A$8:$A124))</f>
        <v>4</v>
      </c>
      <c r="AG124" s="124"/>
    </row>
    <row r="125" spans="1:33" ht="22.9" hidden="1" customHeight="1">
      <c r="A125" s="600"/>
      <c r="B125" s="604"/>
      <c r="C125" s="608"/>
      <c r="D125" s="612"/>
      <c r="E125" s="575"/>
      <c r="F125" s="249"/>
      <c r="G125" s="231"/>
      <c r="H125" s="231">
        <f t="shared" si="11"/>
        <v>0</v>
      </c>
      <c r="I125" s="231" t="str">
        <f t="shared" ref="I125:I126" si="13">H125&amp;+"K"</f>
        <v>0K</v>
      </c>
      <c r="J125" s="248"/>
      <c r="K125" s="581"/>
      <c r="L125" s="638"/>
      <c r="M125" s="638"/>
      <c r="N125" s="638"/>
      <c r="O125" s="638"/>
      <c r="P125" s="638"/>
      <c r="Q125" s="638"/>
      <c r="R125" s="638"/>
      <c r="S125" s="360"/>
      <c r="T125" s="347"/>
      <c r="U125" s="352"/>
      <c r="V125" s="355"/>
      <c r="W125" s="347"/>
      <c r="X125" s="347"/>
      <c r="Y125" s="347"/>
      <c r="Z125" s="347"/>
      <c r="AA125" s="627"/>
      <c r="AB125" s="628"/>
      <c r="AC125" s="30"/>
      <c r="AD125" s="163">
        <f>IF($A125=0,COUNTA($A$8:$A124),COUNTA($A$8:$A125))</f>
        <v>4</v>
      </c>
      <c r="AG125" s="124"/>
    </row>
    <row r="126" spans="1:33" ht="22.9" hidden="1" customHeight="1" thickBot="1">
      <c r="A126" s="600"/>
      <c r="B126" s="604"/>
      <c r="C126" s="608"/>
      <c r="D126" s="612"/>
      <c r="E126" s="577"/>
      <c r="F126" s="250"/>
      <c r="G126" s="250"/>
      <c r="H126" s="250">
        <f t="shared" si="11"/>
        <v>0</v>
      </c>
      <c r="I126" s="250" t="str">
        <f t="shared" si="13"/>
        <v>0K</v>
      </c>
      <c r="J126" s="227"/>
      <c r="K126" s="582"/>
      <c r="L126" s="638"/>
      <c r="M126" s="638"/>
      <c r="N126" s="638"/>
      <c r="O126" s="638"/>
      <c r="P126" s="638"/>
      <c r="Q126" s="638"/>
      <c r="R126" s="638"/>
      <c r="S126" s="362"/>
      <c r="T126" s="353"/>
      <c r="U126" s="354"/>
      <c r="V126" s="351"/>
      <c r="W126" s="353"/>
      <c r="X126" s="353"/>
      <c r="Y126" s="353"/>
      <c r="Z126" s="353"/>
      <c r="AA126" s="627"/>
      <c r="AB126" s="628"/>
      <c r="AC126" s="30"/>
      <c r="AD126" s="163">
        <f>IF($A126=0,COUNTA($A$8:$A125),COUNTA($A$8:$A126))</f>
        <v>4</v>
      </c>
      <c r="AG126" s="124"/>
    </row>
    <row r="127" spans="1:33" ht="22.9" customHeight="1">
      <c r="A127" s="600"/>
      <c r="B127" s="604"/>
      <c r="C127" s="608"/>
      <c r="D127" s="612"/>
      <c r="E127" s="616" t="s">
        <v>252</v>
      </c>
      <c r="F127" s="225" t="s">
        <v>464</v>
      </c>
      <c r="G127" s="225">
        <v>66</v>
      </c>
      <c r="H127" s="225">
        <f t="shared" si="11"/>
        <v>90</v>
      </c>
      <c r="I127" s="225" t="str">
        <f>H127&amp;+"K"</f>
        <v>90K</v>
      </c>
      <c r="J127" s="225"/>
      <c r="K127" s="618" t="s">
        <v>312</v>
      </c>
      <c r="L127" s="638"/>
      <c r="M127" s="638"/>
      <c r="N127" s="638"/>
      <c r="O127" s="638"/>
      <c r="P127" s="638"/>
      <c r="Q127" s="638"/>
      <c r="R127" s="638"/>
      <c r="S127" s="531"/>
      <c r="T127" s="531"/>
      <c r="U127" s="592"/>
      <c r="V127" s="595"/>
      <c r="W127" s="531"/>
      <c r="X127" s="531"/>
      <c r="Y127" s="531"/>
      <c r="Z127" s="531"/>
      <c r="AA127" s="627"/>
      <c r="AB127" s="628"/>
      <c r="AC127" s="30"/>
      <c r="AD127" s="163">
        <f>IF($A127=0,COUNTA($A$8:$A126),COUNTA($A$8:$A127))</f>
        <v>4</v>
      </c>
      <c r="AG127" s="124"/>
    </row>
    <row r="128" spans="1:33" ht="22.9" customHeight="1" thickBot="1">
      <c r="A128" s="600"/>
      <c r="B128" s="604"/>
      <c r="C128" s="608"/>
      <c r="D128" s="612"/>
      <c r="E128" s="617"/>
      <c r="F128" s="224" t="s">
        <v>285</v>
      </c>
      <c r="G128" s="229">
        <v>0.45</v>
      </c>
      <c r="H128" s="218">
        <f>MROUND(INDEX($C:$C,MATCH(AD128,$AD:$AD,0))*G128/1000,0.1)</f>
        <v>0.60000000000000009</v>
      </c>
      <c r="I128" s="218" t="str">
        <f>H128&amp;+"K"</f>
        <v>0.6K</v>
      </c>
      <c r="J128" s="224"/>
      <c r="K128" s="619"/>
      <c r="L128" s="638"/>
      <c r="M128" s="638"/>
      <c r="N128" s="638"/>
      <c r="O128" s="638"/>
      <c r="P128" s="638"/>
      <c r="Q128" s="638"/>
      <c r="R128" s="638"/>
      <c r="S128" s="532"/>
      <c r="T128" s="532"/>
      <c r="U128" s="594"/>
      <c r="V128" s="597"/>
      <c r="W128" s="532"/>
      <c r="X128" s="532"/>
      <c r="Y128" s="532"/>
      <c r="Z128" s="532"/>
      <c r="AA128" s="627"/>
      <c r="AB128" s="628"/>
      <c r="AC128" s="30"/>
      <c r="AD128" s="163">
        <f>IF($A128=0,COUNTA($A$8:$A127),COUNTA($A$8:$A128))</f>
        <v>4</v>
      </c>
      <c r="AG128" s="124"/>
    </row>
    <row r="129" spans="1:48" ht="22.15" customHeight="1">
      <c r="A129" s="600"/>
      <c r="B129" s="604"/>
      <c r="C129" s="608"/>
      <c r="D129" s="612"/>
      <c r="E129" s="574" t="s">
        <v>494</v>
      </c>
      <c r="F129" s="322" t="s">
        <v>408</v>
      </c>
      <c r="G129" s="222">
        <v>10</v>
      </c>
      <c r="H129" s="225">
        <f t="shared" ref="H129:H137" si="14">MROUND(INDEX($C:$C,MATCH(AD129,$AD:$AD,0))*G129/1000,1)</f>
        <v>14</v>
      </c>
      <c r="I129" s="240" t="str">
        <f t="shared" ref="I129:I137" si="15">H129&amp;+"K"</f>
        <v>14K</v>
      </c>
      <c r="J129" s="222"/>
      <c r="K129" s="622" t="s">
        <v>336</v>
      </c>
      <c r="L129" s="638"/>
      <c r="M129" s="638"/>
      <c r="N129" s="638"/>
      <c r="O129" s="638"/>
      <c r="P129" s="638"/>
      <c r="Q129" s="638"/>
      <c r="R129" s="638"/>
      <c r="S129" s="531"/>
      <c r="T129" s="531"/>
      <c r="U129" s="592"/>
      <c r="V129" s="595"/>
      <c r="W129" s="531"/>
      <c r="X129" s="531"/>
      <c r="Y129" s="531"/>
      <c r="Z129" s="531"/>
      <c r="AA129" s="627"/>
      <c r="AB129" s="628"/>
      <c r="AC129" s="30"/>
      <c r="AD129" s="163">
        <f>IF($A129=0,COUNTA($A$8:$A128),COUNTA($A$8:$A129))</f>
        <v>4</v>
      </c>
      <c r="AG129" s="124"/>
    </row>
    <row r="130" spans="1:48" ht="22.15" customHeight="1">
      <c r="A130" s="600"/>
      <c r="B130" s="604"/>
      <c r="C130" s="608"/>
      <c r="D130" s="612"/>
      <c r="E130" s="620"/>
      <c r="F130" s="323" t="s">
        <v>486</v>
      </c>
      <c r="G130" s="223">
        <v>18</v>
      </c>
      <c r="H130" s="248">
        <f t="shared" si="14"/>
        <v>25</v>
      </c>
      <c r="I130" s="242" t="str">
        <f t="shared" ref="I130" si="16">H130&amp;+"K"</f>
        <v>25K</v>
      </c>
      <c r="J130" s="223"/>
      <c r="K130" s="623"/>
      <c r="L130" s="638"/>
      <c r="M130" s="638"/>
      <c r="N130" s="638"/>
      <c r="O130" s="638"/>
      <c r="P130" s="638"/>
      <c r="Q130" s="638"/>
      <c r="R130" s="638"/>
      <c r="S130" s="533"/>
      <c r="T130" s="533"/>
      <c r="U130" s="593"/>
      <c r="V130" s="596"/>
      <c r="W130" s="533"/>
      <c r="X130" s="533"/>
      <c r="Y130" s="533"/>
      <c r="Z130" s="533"/>
      <c r="AA130" s="627"/>
      <c r="AB130" s="628"/>
      <c r="AC130" s="30"/>
      <c r="AD130" s="163">
        <f>IF($A130=0,COUNTA($A$8:$A128),COUNTA($A$8:$A130))</f>
        <v>4</v>
      </c>
      <c r="AG130" s="124"/>
    </row>
    <row r="131" spans="1:48" ht="22.15" customHeight="1">
      <c r="A131" s="600"/>
      <c r="B131" s="604"/>
      <c r="C131" s="608"/>
      <c r="D131" s="612"/>
      <c r="E131" s="615"/>
      <c r="F131" s="323" t="s">
        <v>485</v>
      </c>
      <c r="G131" s="223">
        <v>12</v>
      </c>
      <c r="H131" s="248">
        <f t="shared" si="14"/>
        <v>16</v>
      </c>
      <c r="I131" s="242" t="str">
        <f t="shared" si="15"/>
        <v>16K</v>
      </c>
      <c r="J131" s="223"/>
      <c r="K131" s="623"/>
      <c r="L131" s="638"/>
      <c r="M131" s="638"/>
      <c r="N131" s="638"/>
      <c r="O131" s="638"/>
      <c r="P131" s="638"/>
      <c r="Q131" s="638"/>
      <c r="R131" s="638"/>
      <c r="S131" s="533"/>
      <c r="T131" s="533"/>
      <c r="U131" s="593"/>
      <c r="V131" s="596"/>
      <c r="W131" s="533"/>
      <c r="X131" s="533"/>
      <c r="Y131" s="533"/>
      <c r="Z131" s="533"/>
      <c r="AA131" s="627"/>
      <c r="AB131" s="628"/>
      <c r="AC131" s="30"/>
      <c r="AD131" s="163">
        <f>IF($A131=0,COUNTA($A$8:$A129),COUNTA($A$8:$A131))</f>
        <v>4</v>
      </c>
      <c r="AG131" s="124"/>
    </row>
    <row r="132" spans="1:48" ht="22.15" customHeight="1" thickBot="1">
      <c r="A132" s="600"/>
      <c r="B132" s="604"/>
      <c r="C132" s="608"/>
      <c r="D132" s="612"/>
      <c r="E132" s="615"/>
      <c r="F132" s="232" t="s">
        <v>253</v>
      </c>
      <c r="G132" s="223">
        <v>13.5</v>
      </c>
      <c r="H132" s="248">
        <f t="shared" si="14"/>
        <v>18</v>
      </c>
      <c r="I132" s="242" t="str">
        <f t="shared" si="15"/>
        <v>18K</v>
      </c>
      <c r="J132" s="223"/>
      <c r="K132" s="623"/>
      <c r="L132" s="638"/>
      <c r="M132" s="638"/>
      <c r="N132" s="638"/>
      <c r="O132" s="638"/>
      <c r="P132" s="638"/>
      <c r="Q132" s="638"/>
      <c r="R132" s="638"/>
      <c r="S132" s="533"/>
      <c r="T132" s="533"/>
      <c r="U132" s="593"/>
      <c r="V132" s="596"/>
      <c r="W132" s="533"/>
      <c r="X132" s="533"/>
      <c r="Y132" s="533"/>
      <c r="Z132" s="533"/>
      <c r="AA132" s="627"/>
      <c r="AB132" s="628"/>
      <c r="AC132" s="30"/>
      <c r="AD132" s="163">
        <f>IF($A132=0,COUNTA($A$8:$A131),COUNTA($A$8:$A132))</f>
        <v>4</v>
      </c>
      <c r="AG132" s="124"/>
    </row>
    <row r="133" spans="1:48" ht="22.15" hidden="1" customHeight="1">
      <c r="A133" s="600"/>
      <c r="B133" s="604"/>
      <c r="C133" s="608"/>
      <c r="D133" s="612"/>
      <c r="E133" s="615"/>
      <c r="F133" s="232"/>
      <c r="G133" s="223"/>
      <c r="H133" s="248">
        <f t="shared" si="14"/>
        <v>0</v>
      </c>
      <c r="I133" s="242" t="str">
        <f t="shared" si="15"/>
        <v>0K</v>
      </c>
      <c r="J133" s="223"/>
      <c r="K133" s="623"/>
      <c r="L133" s="638"/>
      <c r="M133" s="638"/>
      <c r="N133" s="638"/>
      <c r="O133" s="638"/>
      <c r="P133" s="638"/>
      <c r="Q133" s="638"/>
      <c r="R133" s="638"/>
      <c r="S133" s="533"/>
      <c r="T133" s="533"/>
      <c r="U133" s="593"/>
      <c r="V133" s="596"/>
      <c r="W133" s="533"/>
      <c r="X133" s="533"/>
      <c r="Y133" s="533"/>
      <c r="Z133" s="533"/>
      <c r="AA133" s="627"/>
      <c r="AB133" s="628"/>
      <c r="AC133" s="30"/>
      <c r="AD133" s="163">
        <f>IF($A133=0,COUNTA($A$8:$A132),COUNTA($A$8:$A133))</f>
        <v>4</v>
      </c>
      <c r="AG133" s="124"/>
    </row>
    <row r="134" spans="1:48" ht="22.15" hidden="1" customHeight="1">
      <c r="A134" s="600"/>
      <c r="B134" s="604"/>
      <c r="C134" s="608"/>
      <c r="D134" s="612"/>
      <c r="E134" s="615"/>
      <c r="F134" s="232"/>
      <c r="G134" s="223"/>
      <c r="H134" s="248">
        <f t="shared" si="14"/>
        <v>0</v>
      </c>
      <c r="I134" s="242" t="str">
        <f t="shared" si="15"/>
        <v>0K</v>
      </c>
      <c r="J134" s="223"/>
      <c r="K134" s="623"/>
      <c r="L134" s="638"/>
      <c r="M134" s="638"/>
      <c r="N134" s="638"/>
      <c r="O134" s="638"/>
      <c r="P134" s="638"/>
      <c r="Q134" s="638"/>
      <c r="R134" s="638"/>
      <c r="S134" s="533"/>
      <c r="T134" s="533"/>
      <c r="U134" s="593"/>
      <c r="V134" s="596"/>
      <c r="W134" s="533"/>
      <c r="X134" s="533"/>
      <c r="Y134" s="533"/>
      <c r="Z134" s="533"/>
      <c r="AA134" s="627"/>
      <c r="AB134" s="628"/>
      <c r="AC134" s="30"/>
      <c r="AD134" s="163">
        <f>IF($A134=0,COUNTA($A$8:$A133),COUNTA($A$8:$A134))</f>
        <v>4</v>
      </c>
      <c r="AG134" s="124"/>
    </row>
    <row r="135" spans="1:48" ht="22.15" hidden="1" customHeight="1">
      <c r="A135" s="600"/>
      <c r="B135" s="604"/>
      <c r="C135" s="608"/>
      <c r="D135" s="612"/>
      <c r="E135" s="615"/>
      <c r="F135" s="232"/>
      <c r="G135" s="223"/>
      <c r="H135" s="248">
        <f t="shared" si="14"/>
        <v>0</v>
      </c>
      <c r="I135" s="242" t="str">
        <f t="shared" si="15"/>
        <v>0K</v>
      </c>
      <c r="J135" s="223"/>
      <c r="K135" s="623"/>
      <c r="L135" s="638"/>
      <c r="M135" s="638"/>
      <c r="N135" s="638"/>
      <c r="O135" s="638"/>
      <c r="P135" s="638"/>
      <c r="Q135" s="638"/>
      <c r="R135" s="638"/>
      <c r="S135" s="533"/>
      <c r="T135" s="533"/>
      <c r="U135" s="593"/>
      <c r="V135" s="596"/>
      <c r="W135" s="533"/>
      <c r="X135" s="533"/>
      <c r="Y135" s="533"/>
      <c r="Z135" s="533"/>
      <c r="AA135" s="627"/>
      <c r="AB135" s="628"/>
      <c r="AC135" s="30"/>
      <c r="AD135" s="163">
        <f>IF($A135=0,COUNTA($A$8:$A134),COUNTA($A$8:$A135))</f>
        <v>4</v>
      </c>
      <c r="AG135" s="124"/>
    </row>
    <row r="136" spans="1:48" ht="22.15" hidden="1" customHeight="1">
      <c r="A136" s="600"/>
      <c r="B136" s="604"/>
      <c r="C136" s="608"/>
      <c r="D136" s="612"/>
      <c r="E136" s="615"/>
      <c r="F136" s="223"/>
      <c r="G136" s="223"/>
      <c r="H136" s="248">
        <f t="shared" si="14"/>
        <v>0</v>
      </c>
      <c r="I136" s="242" t="str">
        <f t="shared" si="15"/>
        <v>0K</v>
      </c>
      <c r="J136" s="223"/>
      <c r="K136" s="623"/>
      <c r="L136" s="638"/>
      <c r="M136" s="638"/>
      <c r="N136" s="638"/>
      <c r="O136" s="638"/>
      <c r="P136" s="638"/>
      <c r="Q136" s="638"/>
      <c r="R136" s="638"/>
      <c r="S136" s="533"/>
      <c r="T136" s="533"/>
      <c r="U136" s="593"/>
      <c r="V136" s="596"/>
      <c r="W136" s="533"/>
      <c r="X136" s="533"/>
      <c r="Y136" s="533"/>
      <c r="Z136" s="533"/>
      <c r="AA136" s="627"/>
      <c r="AB136" s="628"/>
      <c r="AC136" s="30"/>
      <c r="AD136" s="163">
        <f>IF($A136=0,COUNTA($A$8:$A135),COUNTA($A$8:$A136))</f>
        <v>4</v>
      </c>
      <c r="AG136" s="124"/>
    </row>
    <row r="137" spans="1:48" ht="22.15" hidden="1" customHeight="1" thickBot="1">
      <c r="A137" s="600"/>
      <c r="B137" s="604"/>
      <c r="C137" s="608"/>
      <c r="D137" s="612"/>
      <c r="E137" s="621"/>
      <c r="F137" s="224"/>
      <c r="G137" s="224"/>
      <c r="H137" s="251">
        <f t="shared" si="14"/>
        <v>0</v>
      </c>
      <c r="I137" s="227" t="str">
        <f t="shared" si="15"/>
        <v>0K</v>
      </c>
      <c r="J137" s="224"/>
      <c r="K137" s="624"/>
      <c r="L137" s="638"/>
      <c r="M137" s="638"/>
      <c r="N137" s="638"/>
      <c r="O137" s="638"/>
      <c r="P137" s="638"/>
      <c r="Q137" s="638"/>
      <c r="R137" s="638"/>
      <c r="S137" s="532"/>
      <c r="T137" s="532"/>
      <c r="U137" s="594"/>
      <c r="V137" s="597"/>
      <c r="W137" s="532"/>
      <c r="X137" s="532"/>
      <c r="Y137" s="532"/>
      <c r="Z137" s="532"/>
      <c r="AA137" s="627"/>
      <c r="AB137" s="628"/>
      <c r="AC137" s="30"/>
      <c r="AD137" s="163">
        <f>IF($A137=0,COUNTA($A$8:$A136),COUNTA($A$8:$A137))</f>
        <v>4</v>
      </c>
      <c r="AG137" s="124"/>
    </row>
    <row r="138" spans="1:48" s="67" customFormat="1" ht="22.15" customHeight="1" thickBot="1">
      <c r="A138" s="601"/>
      <c r="B138" s="605"/>
      <c r="C138" s="609"/>
      <c r="D138" s="613"/>
      <c r="E138" s="470" t="s">
        <v>736</v>
      </c>
      <c r="F138" s="589" t="s">
        <v>558</v>
      </c>
      <c r="G138" s="590"/>
      <c r="H138" s="590"/>
      <c r="I138" s="591"/>
      <c r="J138" s="253"/>
      <c r="K138" s="254" t="s">
        <v>100</v>
      </c>
      <c r="L138" s="639"/>
      <c r="M138" s="639"/>
      <c r="N138" s="639"/>
      <c r="O138" s="639"/>
      <c r="P138" s="639"/>
      <c r="Q138" s="639"/>
      <c r="R138" s="639"/>
      <c r="S138" s="255"/>
      <c r="T138" s="255"/>
      <c r="U138" s="256"/>
      <c r="V138" s="257"/>
      <c r="W138" s="255"/>
      <c r="X138" s="255"/>
      <c r="Y138" s="255"/>
      <c r="Z138" s="255"/>
      <c r="AA138" s="629"/>
      <c r="AB138" s="630"/>
      <c r="AD138" s="163">
        <f>IF($A138=0,COUNTA($A$8:$A137),COUNTA($A$8:$A138))</f>
        <v>4</v>
      </c>
      <c r="AE138" s="147"/>
      <c r="AF138" s="124"/>
      <c r="AG138" s="124"/>
      <c r="AH138" s="124"/>
      <c r="AI138" s="124"/>
      <c r="AJ138" s="124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</row>
    <row r="139" spans="1:48" s="67" customFormat="1" ht="22.5" customHeight="1">
      <c r="A139" s="461"/>
      <c r="B139" s="463"/>
      <c r="C139" s="464"/>
      <c r="D139" s="463"/>
      <c r="E139" s="462"/>
      <c r="F139" s="465"/>
      <c r="G139" s="466"/>
      <c r="H139" s="466"/>
      <c r="I139" s="466"/>
      <c r="J139" s="467"/>
      <c r="K139" s="468"/>
      <c r="L139" s="469"/>
      <c r="M139" s="469"/>
      <c r="N139" s="469"/>
      <c r="O139" s="469"/>
      <c r="P139" s="469"/>
      <c r="Q139" s="469"/>
      <c r="R139" s="469"/>
      <c r="S139" s="571" t="s">
        <v>729</v>
      </c>
      <c r="T139" s="572"/>
      <c r="U139" s="572"/>
      <c r="V139" s="572"/>
      <c r="W139" s="572"/>
      <c r="X139" s="572"/>
      <c r="Y139" s="572"/>
      <c r="Z139" s="572"/>
      <c r="AA139" s="572"/>
      <c r="AB139" s="573"/>
    </row>
    <row r="140" spans="1:48" ht="31">
      <c r="A140" s="565" t="s">
        <v>208</v>
      </c>
      <c r="B140" s="566"/>
      <c r="C140" s="566"/>
      <c r="D140" s="566"/>
      <c r="E140" s="566"/>
      <c r="F140" s="566"/>
      <c r="G140" s="258"/>
      <c r="H140" s="258"/>
      <c r="I140" s="259"/>
      <c r="J140" s="260"/>
      <c r="K140" s="260"/>
      <c r="L140" s="260"/>
      <c r="M140" s="260"/>
      <c r="N140" s="260"/>
      <c r="O140" s="260"/>
      <c r="P140" s="260"/>
      <c r="Q140" s="260"/>
      <c r="R140" s="260"/>
      <c r="S140" s="567" t="s">
        <v>80</v>
      </c>
      <c r="T140" s="567"/>
      <c r="U140" s="567"/>
      <c r="V140" s="567"/>
      <c r="W140" s="567"/>
      <c r="X140" s="567"/>
      <c r="Y140" s="567"/>
      <c r="Z140" s="567"/>
      <c r="AA140" s="567"/>
      <c r="AB140" s="567"/>
      <c r="AD140" s="163">
        <f>IF($A140=0,COUNTA($A$8:$A138),COUNTA($A$8:$A140))</f>
        <v>5</v>
      </c>
      <c r="AG140" s="124"/>
    </row>
    <row r="141" spans="1:48" s="69" customFormat="1" ht="43.9" customHeight="1" thickBot="1">
      <c r="A141" s="568" t="s">
        <v>715</v>
      </c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69"/>
      <c r="Y141" s="569"/>
      <c r="Z141" s="569"/>
      <c r="AA141" s="569"/>
      <c r="AB141" s="570"/>
      <c r="AD141" s="163">
        <f>IF($A141=0,COUNTA($A$8:$A140),COUNTA($A$8:$A141))</f>
        <v>6</v>
      </c>
      <c r="AE141" s="147"/>
      <c r="AF141" s="124"/>
      <c r="AG141" s="124"/>
      <c r="AH141" s="124"/>
      <c r="AI141" s="124"/>
      <c r="AJ141" s="124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</row>
    <row r="142" spans="1:48" ht="22" thickBot="1">
      <c r="A142" s="535" t="s">
        <v>209</v>
      </c>
      <c r="B142" s="536"/>
      <c r="C142" s="536"/>
      <c r="D142" s="536"/>
      <c r="E142" s="536"/>
      <c r="F142" s="536"/>
      <c r="G142" s="536"/>
      <c r="H142" s="536"/>
      <c r="I142" s="536"/>
      <c r="J142" s="536"/>
      <c r="K142" s="537"/>
      <c r="L142" s="70">
        <f>AVERAGE(L8,L46,L76,L106)</f>
        <v>5.0250000000000004</v>
      </c>
      <c r="M142" s="70">
        <f t="shared" ref="M142:R142" si="17">AVERAGE(M8,M46,M76,M106)</f>
        <v>2.5249999999999999</v>
      </c>
      <c r="N142" s="70">
        <f t="shared" si="17"/>
        <v>1.5</v>
      </c>
      <c r="O142" s="70">
        <f t="shared" si="17"/>
        <v>0.875</v>
      </c>
      <c r="P142" s="70">
        <f t="shared" si="17"/>
        <v>2.5249999999999999</v>
      </c>
      <c r="Q142" s="70">
        <f t="shared" si="17"/>
        <v>0.57499999999999996</v>
      </c>
      <c r="R142" s="70">
        <f t="shared" si="17"/>
        <v>831</v>
      </c>
      <c r="S142" s="538" t="s">
        <v>314</v>
      </c>
      <c r="T142" s="539"/>
      <c r="U142" s="539"/>
      <c r="V142" s="539"/>
      <c r="W142" s="539"/>
      <c r="X142" s="539"/>
      <c r="Y142" s="539"/>
      <c r="Z142" s="539"/>
      <c r="AA142" s="539"/>
      <c r="AB142" s="540"/>
      <c r="AD142" s="163">
        <f>IF($A142=0,COUNTA($A$8:$A141),COUNTA($A$8:$A142))</f>
        <v>7</v>
      </c>
      <c r="AG142" s="124"/>
    </row>
    <row r="143" spans="1:48" ht="33.75" customHeight="1">
      <c r="A143" s="547" t="s">
        <v>210</v>
      </c>
      <c r="B143" s="548"/>
      <c r="C143" s="548"/>
      <c r="D143" s="548"/>
      <c r="E143" s="549"/>
      <c r="F143" s="550" t="s">
        <v>254</v>
      </c>
      <c r="G143" s="551"/>
      <c r="H143" s="551"/>
      <c r="I143" s="551"/>
      <c r="J143" s="551"/>
      <c r="K143" s="552"/>
      <c r="L143" s="71" t="s">
        <v>81</v>
      </c>
      <c r="M143" s="71" t="s">
        <v>82</v>
      </c>
      <c r="N143" s="71" t="s">
        <v>83</v>
      </c>
      <c r="O143" s="72" t="s">
        <v>84</v>
      </c>
      <c r="P143" s="72" t="s">
        <v>85</v>
      </c>
      <c r="Q143" s="72" t="s">
        <v>86</v>
      </c>
      <c r="R143" s="71" t="s">
        <v>87</v>
      </c>
      <c r="S143" s="541"/>
      <c r="T143" s="542"/>
      <c r="U143" s="542"/>
      <c r="V143" s="542"/>
      <c r="W143" s="542"/>
      <c r="X143" s="542"/>
      <c r="Y143" s="542"/>
      <c r="Z143" s="542"/>
      <c r="AA143" s="542"/>
      <c r="AB143" s="543"/>
      <c r="AD143" s="163">
        <f>IF($A143=0,COUNTA($A$8:$A142),COUNTA($A$8:$A143))</f>
        <v>8</v>
      </c>
      <c r="AG143" s="124"/>
    </row>
    <row r="144" spans="1:48" ht="33.75" customHeight="1">
      <c r="A144" s="553" t="s">
        <v>88</v>
      </c>
      <c r="B144" s="554"/>
      <c r="C144" s="554"/>
      <c r="D144" s="554"/>
      <c r="E144" s="555"/>
      <c r="F144" s="559" t="s">
        <v>255</v>
      </c>
      <c r="G144" s="560"/>
      <c r="H144" s="560"/>
      <c r="I144" s="560"/>
      <c r="J144" s="560"/>
      <c r="K144" s="561"/>
      <c r="L144" s="73">
        <v>5</v>
      </c>
      <c r="M144" s="74">
        <v>2</v>
      </c>
      <c r="N144" s="73">
        <v>1.5</v>
      </c>
      <c r="O144" s="75" t="s">
        <v>89</v>
      </c>
      <c r="P144" s="75">
        <v>2</v>
      </c>
      <c r="Q144" s="75" t="s">
        <v>256</v>
      </c>
      <c r="R144" s="76">
        <v>670</v>
      </c>
      <c r="S144" s="541"/>
      <c r="T144" s="542"/>
      <c r="U144" s="542"/>
      <c r="V144" s="542"/>
      <c r="W144" s="542"/>
      <c r="X144" s="542"/>
      <c r="Y144" s="542"/>
      <c r="Z144" s="542"/>
      <c r="AA144" s="542"/>
      <c r="AB144" s="543"/>
      <c r="AD144" s="163">
        <f>IF($A144=0,COUNTA($A$8:$A143),COUNTA($A$8:$A144))</f>
        <v>9</v>
      </c>
      <c r="AG144" s="124"/>
    </row>
    <row r="145" spans="1:28" ht="33.75" customHeight="1" thickBot="1">
      <c r="A145" s="556"/>
      <c r="B145" s="557"/>
      <c r="C145" s="557"/>
      <c r="D145" s="557"/>
      <c r="E145" s="558"/>
      <c r="F145" s="562" t="s">
        <v>257</v>
      </c>
      <c r="G145" s="563"/>
      <c r="H145" s="563"/>
      <c r="I145" s="563"/>
      <c r="J145" s="563"/>
      <c r="K145" s="564"/>
      <c r="L145" s="77">
        <v>5.8</v>
      </c>
      <c r="M145" s="78">
        <v>2</v>
      </c>
      <c r="N145" s="77">
        <v>2</v>
      </c>
      <c r="O145" s="79" t="s">
        <v>89</v>
      </c>
      <c r="P145" s="79">
        <v>2.5</v>
      </c>
      <c r="Q145" s="79" t="s">
        <v>211</v>
      </c>
      <c r="R145" s="78">
        <v>775</v>
      </c>
      <c r="S145" s="544"/>
      <c r="T145" s="545"/>
      <c r="U145" s="545"/>
      <c r="V145" s="545"/>
      <c r="W145" s="545"/>
      <c r="X145" s="545"/>
      <c r="Y145" s="545"/>
      <c r="Z145" s="545"/>
      <c r="AA145" s="545"/>
      <c r="AB145" s="546"/>
    </row>
    <row r="146" spans="1:28" ht="39">
      <c r="A146" s="81" t="s">
        <v>212</v>
      </c>
      <c r="B146" s="81"/>
      <c r="C146" s="81"/>
      <c r="D146" s="81"/>
      <c r="E146" s="200"/>
      <c r="F146" s="201" t="s">
        <v>258</v>
      </c>
      <c r="G146" s="201"/>
      <c r="H146" s="201"/>
      <c r="I146" s="201"/>
      <c r="J146" s="80"/>
      <c r="K146" s="80"/>
      <c r="L146" s="80"/>
      <c r="M146" s="80"/>
      <c r="N146" s="80"/>
      <c r="O146" s="80"/>
      <c r="P146" s="80"/>
      <c r="Q146" s="81" t="s">
        <v>91</v>
      </c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</row>
    <row r="147" spans="1:28" ht="35.5">
      <c r="A147" s="81"/>
      <c r="B147" s="81"/>
      <c r="C147" s="81"/>
      <c r="D147" s="81"/>
      <c r="E147" s="200"/>
      <c r="F147" s="200"/>
      <c r="G147" s="201"/>
      <c r="H147" s="201"/>
      <c r="I147" s="201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</row>
    <row r="148" spans="1:28" ht="72" customHeight="1">
      <c r="A148" s="534" t="s">
        <v>259</v>
      </c>
      <c r="B148" s="534"/>
      <c r="C148" s="534"/>
      <c r="D148" s="534"/>
      <c r="E148" s="534"/>
      <c r="F148" s="200"/>
      <c r="G148" s="201"/>
      <c r="H148" s="201"/>
      <c r="I148" s="201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</row>
  </sheetData>
  <mergeCells count="268">
    <mergeCell ref="W116:W120"/>
    <mergeCell ref="X116:X120"/>
    <mergeCell ref="Y116:Y120"/>
    <mergeCell ref="Z116:Z120"/>
    <mergeCell ref="Z66:Z67"/>
    <mergeCell ref="Z68:Z74"/>
    <mergeCell ref="V97:V104"/>
    <mergeCell ref="V76:V77"/>
    <mergeCell ref="V78:V85"/>
    <mergeCell ref="W86:W94"/>
    <mergeCell ref="X86:X94"/>
    <mergeCell ref="Y86:Y94"/>
    <mergeCell ref="Z86:Z94"/>
    <mergeCell ref="W106:W107"/>
    <mergeCell ref="X106:X107"/>
    <mergeCell ref="W97:W104"/>
    <mergeCell ref="X97:X104"/>
    <mergeCell ref="Y97:Y104"/>
    <mergeCell ref="Z97:Z104"/>
    <mergeCell ref="W78:W85"/>
    <mergeCell ref="X78:X85"/>
    <mergeCell ref="Y78:Y85"/>
    <mergeCell ref="W95:W96"/>
    <mergeCell ref="X95:X96"/>
    <mergeCell ref="T68:T74"/>
    <mergeCell ref="U68:U74"/>
    <mergeCell ref="V68:V74"/>
    <mergeCell ref="W68:W74"/>
    <mergeCell ref="X68:X74"/>
    <mergeCell ref="Y68:Y74"/>
    <mergeCell ref="N46:N75"/>
    <mergeCell ref="O46:O75"/>
    <mergeCell ref="P46:P75"/>
    <mergeCell ref="Q46:Q75"/>
    <mergeCell ref="R46:R75"/>
    <mergeCell ref="S46:S55"/>
    <mergeCell ref="T46:T55"/>
    <mergeCell ref="U46:U55"/>
    <mergeCell ref="V46:V55"/>
    <mergeCell ref="W46:W55"/>
    <mergeCell ref="X46:X55"/>
    <mergeCell ref="Y46:Y55"/>
    <mergeCell ref="Z46:Z55"/>
    <mergeCell ref="AA46:AB75"/>
    <mergeCell ref="E56:E65"/>
    <mergeCell ref="K56:K65"/>
    <mergeCell ref="S56:S65"/>
    <mergeCell ref="T56:T65"/>
    <mergeCell ref="U56:U65"/>
    <mergeCell ref="V56:V65"/>
    <mergeCell ref="W56:W65"/>
    <mergeCell ref="X56:X65"/>
    <mergeCell ref="Y56:Y65"/>
    <mergeCell ref="Z56:Z65"/>
    <mergeCell ref="E66:E67"/>
    <mergeCell ref="K66:K67"/>
    <mergeCell ref="S66:S67"/>
    <mergeCell ref="T66:T67"/>
    <mergeCell ref="U66:U67"/>
    <mergeCell ref="V66:V67"/>
    <mergeCell ref="W66:W67"/>
    <mergeCell ref="X66:X67"/>
    <mergeCell ref="Y66:Y67"/>
    <mergeCell ref="E68:E74"/>
    <mergeCell ref="K68:K74"/>
    <mergeCell ref="S68:S74"/>
    <mergeCell ref="A46:A75"/>
    <mergeCell ref="B46:B75"/>
    <mergeCell ref="C46:C75"/>
    <mergeCell ref="D46:D75"/>
    <mergeCell ref="E46:E55"/>
    <mergeCell ref="F46:I46"/>
    <mergeCell ref="K46:K55"/>
    <mergeCell ref="L46:L75"/>
    <mergeCell ref="M46:M75"/>
    <mergeCell ref="F75:I75"/>
    <mergeCell ref="X34:X36"/>
    <mergeCell ref="Y34:Y36"/>
    <mergeCell ref="Z34:Z36"/>
    <mergeCell ref="E37:E44"/>
    <mergeCell ref="K37:K44"/>
    <mergeCell ref="S37:S44"/>
    <mergeCell ref="T37:T44"/>
    <mergeCell ref="U37:U44"/>
    <mergeCell ref="V37:V44"/>
    <mergeCell ref="W37:W44"/>
    <mergeCell ref="X37:X44"/>
    <mergeCell ref="Y37:Y44"/>
    <mergeCell ref="Z37:Z44"/>
    <mergeCell ref="O8:O45"/>
    <mergeCell ref="P8:P45"/>
    <mergeCell ref="Q8:Q45"/>
    <mergeCell ref="R8:R45"/>
    <mergeCell ref="S8:S9"/>
    <mergeCell ref="T8:T9"/>
    <mergeCell ref="U8:U9"/>
    <mergeCell ref="V8:V9"/>
    <mergeCell ref="W8:W9"/>
    <mergeCell ref="S34:S36"/>
    <mergeCell ref="T34:T36"/>
    <mergeCell ref="X8:X9"/>
    <mergeCell ref="Y8:Y9"/>
    <mergeCell ref="Z8:Z9"/>
    <mergeCell ref="AA8:AB45"/>
    <mergeCell ref="E10:E21"/>
    <mergeCell ref="K10:K21"/>
    <mergeCell ref="S10:S21"/>
    <mergeCell ref="T10:T21"/>
    <mergeCell ref="U10:U21"/>
    <mergeCell ref="V10:V21"/>
    <mergeCell ref="W10:W21"/>
    <mergeCell ref="X10:X21"/>
    <mergeCell ref="Y10:Y21"/>
    <mergeCell ref="Z10:Z21"/>
    <mergeCell ref="E22:E33"/>
    <mergeCell ref="K22:K33"/>
    <mergeCell ref="S22:S33"/>
    <mergeCell ref="T22:T33"/>
    <mergeCell ref="U22:U33"/>
    <mergeCell ref="V22:V33"/>
    <mergeCell ref="W22:W33"/>
    <mergeCell ref="X22:X33"/>
    <mergeCell ref="Y22:Y33"/>
    <mergeCell ref="Z22:Z33"/>
    <mergeCell ref="U34:U36"/>
    <mergeCell ref="V34:V36"/>
    <mergeCell ref="W34:W36"/>
    <mergeCell ref="A8:A45"/>
    <mergeCell ref="B8:B45"/>
    <mergeCell ref="C8:C45"/>
    <mergeCell ref="D8:D45"/>
    <mergeCell ref="E8:E9"/>
    <mergeCell ref="K8:K9"/>
    <mergeCell ref="L8:L45"/>
    <mergeCell ref="M8:M45"/>
    <mergeCell ref="N8:N45"/>
    <mergeCell ref="E34:E36"/>
    <mergeCell ref="K34:K36"/>
    <mergeCell ref="F45:I45"/>
    <mergeCell ref="A1:AB1"/>
    <mergeCell ref="A2:AB2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  <mergeCell ref="A76:A105"/>
    <mergeCell ref="B76:B105"/>
    <mergeCell ref="C76:C105"/>
    <mergeCell ref="D76:D105"/>
    <mergeCell ref="E76:E77"/>
    <mergeCell ref="Z78:Z85"/>
    <mergeCell ref="E86:E94"/>
    <mergeCell ref="K86:K94"/>
    <mergeCell ref="S86:S94"/>
    <mergeCell ref="T86:T94"/>
    <mergeCell ref="U86:U94"/>
    <mergeCell ref="V86:V94"/>
    <mergeCell ref="W76:W77"/>
    <mergeCell ref="X76:X77"/>
    <mergeCell ref="Y76:Y77"/>
    <mergeCell ref="Z76:Z77"/>
    <mergeCell ref="V95:V96"/>
    <mergeCell ref="E78:E85"/>
    <mergeCell ref="K78:K85"/>
    <mergeCell ref="S78:S85"/>
    <mergeCell ref="T78:T85"/>
    <mergeCell ref="U78:U85"/>
    <mergeCell ref="Q76:Q105"/>
    <mergeCell ref="R76:R105"/>
    <mergeCell ref="K76:K77"/>
    <mergeCell ref="E95:E96"/>
    <mergeCell ref="K95:K96"/>
    <mergeCell ref="S95:S96"/>
    <mergeCell ref="T95:T96"/>
    <mergeCell ref="U95:U96"/>
    <mergeCell ref="S76:S77"/>
    <mergeCell ref="T76:T77"/>
    <mergeCell ref="U76:U77"/>
    <mergeCell ref="L76:L105"/>
    <mergeCell ref="M76:M105"/>
    <mergeCell ref="N76:N105"/>
    <mergeCell ref="O76:O105"/>
    <mergeCell ref="P76:P105"/>
    <mergeCell ref="U97:U104"/>
    <mergeCell ref="E97:E104"/>
    <mergeCell ref="K97:K104"/>
    <mergeCell ref="S97:S104"/>
    <mergeCell ref="T97:T104"/>
    <mergeCell ref="F105:I105"/>
    <mergeCell ref="Y95:Y96"/>
    <mergeCell ref="Z95:Z96"/>
    <mergeCell ref="Y106:Y107"/>
    <mergeCell ref="Z106:Z107"/>
    <mergeCell ref="V106:V107"/>
    <mergeCell ref="K106:K107"/>
    <mergeCell ref="L106:L138"/>
    <mergeCell ref="M106:M138"/>
    <mergeCell ref="N106:N138"/>
    <mergeCell ref="V127:V128"/>
    <mergeCell ref="O106:O138"/>
    <mergeCell ref="P106:P138"/>
    <mergeCell ref="Q106:Q138"/>
    <mergeCell ref="R106:R138"/>
    <mergeCell ref="S106:S107"/>
    <mergeCell ref="T106:T107"/>
    <mergeCell ref="U106:U107"/>
    <mergeCell ref="S116:S120"/>
    <mergeCell ref="T116:T120"/>
    <mergeCell ref="U116:U120"/>
    <mergeCell ref="V116:V120"/>
    <mergeCell ref="Z127:Z128"/>
    <mergeCell ref="Y129:Y137"/>
    <mergeCell ref="Z129:Z137"/>
    <mergeCell ref="E108:E115"/>
    <mergeCell ref="E116:E126"/>
    <mergeCell ref="K108:K115"/>
    <mergeCell ref="K116:K126"/>
    <mergeCell ref="AA76:AB105"/>
    <mergeCell ref="F138:I138"/>
    <mergeCell ref="U129:U137"/>
    <mergeCell ref="V129:V137"/>
    <mergeCell ref="A106:A138"/>
    <mergeCell ref="B106:B138"/>
    <mergeCell ref="C106:C138"/>
    <mergeCell ref="D106:D138"/>
    <mergeCell ref="E106:E107"/>
    <mergeCell ref="E127:E128"/>
    <mergeCell ref="K127:K128"/>
    <mergeCell ref="S127:S128"/>
    <mergeCell ref="E129:E137"/>
    <mergeCell ref="K129:K137"/>
    <mergeCell ref="S129:S137"/>
    <mergeCell ref="T129:T137"/>
    <mergeCell ref="T127:T128"/>
    <mergeCell ref="U127:U128"/>
    <mergeCell ref="AA106:AB138"/>
    <mergeCell ref="Y127:Y128"/>
    <mergeCell ref="X127:X128"/>
    <mergeCell ref="W129:W137"/>
    <mergeCell ref="X129:X137"/>
    <mergeCell ref="W127:W128"/>
    <mergeCell ref="A148:E148"/>
    <mergeCell ref="A142:K142"/>
    <mergeCell ref="S142:AB145"/>
    <mergeCell ref="A143:E143"/>
    <mergeCell ref="F143:K143"/>
    <mergeCell ref="A144:E145"/>
    <mergeCell ref="F144:K144"/>
    <mergeCell ref="F145:K145"/>
    <mergeCell ref="A140:F140"/>
    <mergeCell ref="S140:AB140"/>
    <mergeCell ref="A141:AB141"/>
    <mergeCell ref="S139:AB139"/>
  </mergeCells>
  <phoneticPr fontId="7" type="noConversion"/>
  <printOptions horizontalCentered="1" verticalCentered="1"/>
  <pageMargins left="0" right="0" top="0" bottom="0" header="0" footer="0"/>
  <pageSetup paperSize="9" scale="41" fitToHeight="0" orientation="portrait" r:id="rId1"/>
  <rowBreaks count="1" manualBreakCount="1">
    <brk id="75" max="27" man="1"/>
  </rowBreaks>
  <colBreaks count="1" manualBreakCount="1">
    <brk id="10" max="1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173"/>
  <sheetViews>
    <sheetView tabSelected="1" view="pageBreakPreview" zoomScaleNormal="100" zoomScaleSheetLayoutView="100" workbookViewId="0">
      <pane ySplit="7" topLeftCell="A33" activePane="bottomLeft" state="frozen"/>
      <selection activeCell="A2" sqref="A2:AB2"/>
      <selection pane="bottomLeft" activeCell="I38" sqref="I38"/>
    </sheetView>
  </sheetViews>
  <sheetFormatPr defaultColWidth="8.90625" defaultRowHeight="25.5"/>
  <cols>
    <col min="1" max="4" width="7.7265625" style="31" customWidth="1"/>
    <col min="5" max="5" width="26.26953125" style="160" customWidth="1"/>
    <col min="6" max="6" width="32.90625" style="160" customWidth="1"/>
    <col min="7" max="8" width="20.453125" style="161" hidden="1" customWidth="1"/>
    <col min="9" max="9" width="14.7265625" style="161" bestFit="1" customWidth="1"/>
    <col min="10" max="10" width="14.7265625" style="162" hidden="1" customWidth="1"/>
    <col min="11" max="11" width="16.453125" style="162" customWidth="1"/>
    <col min="12" max="28" width="7.7265625" style="31" customWidth="1"/>
    <col min="29" max="29" width="8.90625" style="31"/>
    <col min="30" max="30" width="5.7265625" style="148" customWidth="1"/>
    <col min="31" max="31" width="5.7265625" style="147" customWidth="1"/>
    <col min="32" max="32" width="7.7265625" style="125" customWidth="1"/>
    <col min="33" max="33" width="10" style="131" bestFit="1" customWidth="1"/>
    <col min="34" max="34" width="8" style="124" customWidth="1"/>
    <col min="35" max="36" width="8.90625" style="124"/>
    <col min="37" max="48" width="5.26953125" style="126" customWidth="1"/>
    <col min="49" max="16384" width="8.90625" style="31"/>
  </cols>
  <sheetData>
    <row r="1" spans="1:48" ht="27.5">
      <c r="A1" s="666" t="s">
        <v>316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30"/>
      <c r="AG1" s="125"/>
    </row>
    <row r="2" spans="1:48" ht="22" thickBot="1">
      <c r="A2" s="667" t="s">
        <v>213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30"/>
      <c r="AG2" s="125"/>
    </row>
    <row r="3" spans="1:48" ht="21.5">
      <c r="A3" s="668" t="s">
        <v>192</v>
      </c>
      <c r="B3" s="670" t="s">
        <v>193</v>
      </c>
      <c r="C3" s="672" t="s">
        <v>194</v>
      </c>
      <c r="D3" s="672" t="s">
        <v>195</v>
      </c>
      <c r="E3" s="911" t="s">
        <v>196</v>
      </c>
      <c r="F3" s="912"/>
      <c r="G3" s="912"/>
      <c r="H3" s="912"/>
      <c r="I3" s="912"/>
      <c r="J3" s="912"/>
      <c r="K3" s="913"/>
      <c r="L3" s="677" t="s">
        <v>55</v>
      </c>
      <c r="M3" s="678"/>
      <c r="N3" s="678"/>
      <c r="O3" s="678"/>
      <c r="P3" s="678"/>
      <c r="Q3" s="678"/>
      <c r="R3" s="679"/>
      <c r="S3" s="675" t="s">
        <v>56</v>
      </c>
      <c r="T3" s="548"/>
      <c r="U3" s="686"/>
      <c r="V3" s="687" t="s">
        <v>57</v>
      </c>
      <c r="W3" s="548"/>
      <c r="X3" s="548"/>
      <c r="Y3" s="548"/>
      <c r="Z3" s="549"/>
      <c r="AA3" s="688" t="s">
        <v>197</v>
      </c>
      <c r="AB3" s="689"/>
      <c r="AC3" s="30"/>
      <c r="AG3" s="125"/>
    </row>
    <row r="4" spans="1:48" ht="6.75" customHeight="1">
      <c r="A4" s="669"/>
      <c r="B4" s="671"/>
      <c r="C4" s="673"/>
      <c r="D4" s="674"/>
      <c r="E4" s="914" t="s">
        <v>198</v>
      </c>
      <c r="F4" s="916" t="s">
        <v>199</v>
      </c>
      <c r="G4" s="917"/>
      <c r="H4" s="917"/>
      <c r="I4" s="917"/>
      <c r="J4" s="917"/>
      <c r="K4" s="918"/>
      <c r="L4" s="680"/>
      <c r="M4" s="681"/>
      <c r="N4" s="681"/>
      <c r="O4" s="681"/>
      <c r="P4" s="681"/>
      <c r="Q4" s="681"/>
      <c r="R4" s="682"/>
      <c r="S4" s="702" t="s">
        <v>59</v>
      </c>
      <c r="T4" s="702" t="s">
        <v>60</v>
      </c>
      <c r="U4" s="703" t="s">
        <v>61</v>
      </c>
      <c r="V4" s="705" t="s">
        <v>62</v>
      </c>
      <c r="W4" s="702" t="s">
        <v>63</v>
      </c>
      <c r="X4" s="702" t="s">
        <v>64</v>
      </c>
      <c r="Y4" s="702" t="s">
        <v>65</v>
      </c>
      <c r="Z4" s="707" t="s">
        <v>66</v>
      </c>
      <c r="AA4" s="690"/>
      <c r="AB4" s="689"/>
      <c r="AC4" s="30"/>
      <c r="AG4" s="125"/>
    </row>
    <row r="5" spans="1:48" ht="5.25" customHeight="1">
      <c r="A5" s="669"/>
      <c r="B5" s="671"/>
      <c r="C5" s="673"/>
      <c r="D5" s="674"/>
      <c r="E5" s="915"/>
      <c r="F5" s="919"/>
      <c r="G5" s="920"/>
      <c r="H5" s="920"/>
      <c r="I5" s="920"/>
      <c r="J5" s="920"/>
      <c r="K5" s="921"/>
      <c r="L5" s="683"/>
      <c r="M5" s="684"/>
      <c r="N5" s="684"/>
      <c r="O5" s="684"/>
      <c r="P5" s="684"/>
      <c r="Q5" s="684"/>
      <c r="R5" s="685"/>
      <c r="S5" s="674"/>
      <c r="T5" s="674"/>
      <c r="U5" s="704"/>
      <c r="V5" s="706"/>
      <c r="W5" s="674"/>
      <c r="X5" s="674"/>
      <c r="Y5" s="674"/>
      <c r="Z5" s="708"/>
      <c r="AA5" s="690"/>
      <c r="AB5" s="689"/>
      <c r="AC5" s="30"/>
      <c r="AG5" s="125"/>
    </row>
    <row r="6" spans="1:48" ht="42" customHeight="1">
      <c r="A6" s="669"/>
      <c r="B6" s="671"/>
      <c r="C6" s="673"/>
      <c r="D6" s="674"/>
      <c r="E6" s="915"/>
      <c r="F6" s="922"/>
      <c r="G6" s="923"/>
      <c r="H6" s="923"/>
      <c r="I6" s="923"/>
      <c r="J6" s="923"/>
      <c r="K6" s="924"/>
      <c r="L6" s="32" t="s">
        <v>200</v>
      </c>
      <c r="M6" s="33" t="s">
        <v>300</v>
      </c>
      <c r="N6" s="33" t="s">
        <v>68</v>
      </c>
      <c r="O6" s="33" t="s">
        <v>69</v>
      </c>
      <c r="P6" s="33" t="s">
        <v>70</v>
      </c>
      <c r="Q6" s="33" t="s">
        <v>71</v>
      </c>
      <c r="R6" s="33" t="s">
        <v>72</v>
      </c>
      <c r="S6" s="674"/>
      <c r="T6" s="674"/>
      <c r="U6" s="704"/>
      <c r="V6" s="706"/>
      <c r="W6" s="674"/>
      <c r="X6" s="674"/>
      <c r="Y6" s="674"/>
      <c r="Z6" s="708"/>
      <c r="AA6" s="690"/>
      <c r="AB6" s="689"/>
      <c r="AC6" s="30"/>
      <c r="AG6" s="127"/>
    </row>
    <row r="7" spans="1:48" ht="21.75" customHeight="1" thickBot="1">
      <c r="A7" s="669"/>
      <c r="B7" s="671"/>
      <c r="C7" s="673"/>
      <c r="D7" s="674"/>
      <c r="E7" s="915"/>
      <c r="F7" s="481" t="s">
        <v>289</v>
      </c>
      <c r="G7" s="482" t="s">
        <v>201</v>
      </c>
      <c r="H7" s="482" t="s">
        <v>202</v>
      </c>
      <c r="I7" s="482" t="s">
        <v>301</v>
      </c>
      <c r="J7" s="483" t="s">
        <v>302</v>
      </c>
      <c r="K7" s="483" t="s">
        <v>203</v>
      </c>
      <c r="L7" s="480" t="s">
        <v>73</v>
      </c>
      <c r="M7" s="480" t="s">
        <v>74</v>
      </c>
      <c r="N7" s="480" t="s">
        <v>75</v>
      </c>
      <c r="O7" s="480" t="s">
        <v>76</v>
      </c>
      <c r="P7" s="480" t="s">
        <v>77</v>
      </c>
      <c r="Q7" s="480" t="s">
        <v>78</v>
      </c>
      <c r="R7" s="480" t="s">
        <v>79</v>
      </c>
      <c r="S7" s="674"/>
      <c r="T7" s="674"/>
      <c r="U7" s="704"/>
      <c r="V7" s="706"/>
      <c r="W7" s="674"/>
      <c r="X7" s="674"/>
      <c r="Y7" s="674"/>
      <c r="Z7" s="708"/>
      <c r="AA7" s="690"/>
      <c r="AB7" s="689"/>
      <c r="AC7" s="30"/>
      <c r="AF7" s="155"/>
      <c r="AG7" s="156"/>
      <c r="AK7" s="128"/>
      <c r="AL7" s="128"/>
      <c r="AM7" s="128"/>
      <c r="AN7" s="128"/>
      <c r="AO7" s="128"/>
      <c r="AP7" s="128"/>
      <c r="AQ7" s="129"/>
      <c r="AR7" s="129"/>
      <c r="AS7" s="129"/>
      <c r="AT7" s="129"/>
      <c r="AU7" s="129"/>
      <c r="AV7" s="129"/>
    </row>
    <row r="8" spans="1:48" ht="22.9" customHeight="1" thickBot="1">
      <c r="A8" s="718">
        <v>45297</v>
      </c>
      <c r="B8" s="899" t="s">
        <v>224</v>
      </c>
      <c r="C8" s="871">
        <v>1362</v>
      </c>
      <c r="D8" s="725" t="str">
        <f>E8</f>
        <v>五穀飯</v>
      </c>
      <c r="E8" s="574" t="s">
        <v>469</v>
      </c>
      <c r="F8" s="484" t="s">
        <v>470</v>
      </c>
      <c r="G8" s="361">
        <v>6.5</v>
      </c>
      <c r="H8" s="240">
        <f>MROUND(INDEX($C:$C,MATCH(AD8,$AD:$AD,0))*G8/1000,1)</f>
        <v>9</v>
      </c>
      <c r="I8" s="240" t="str">
        <f t="shared" ref="I8:I14" si="0">H8&amp;+"K"</f>
        <v>9K</v>
      </c>
      <c r="J8" s="240"/>
      <c r="K8" s="726" t="s">
        <v>338</v>
      </c>
      <c r="L8" s="727">
        <v>5</v>
      </c>
      <c r="M8" s="727">
        <v>2.1</v>
      </c>
      <c r="N8" s="728">
        <v>1.6</v>
      </c>
      <c r="O8" s="727">
        <v>0</v>
      </c>
      <c r="P8" s="727">
        <v>2.5</v>
      </c>
      <c r="Q8" s="727">
        <v>1</v>
      </c>
      <c r="R8" s="873">
        <f>SUM(L8*70)+(M8*75)+(N8*25)+(O8*60)+(P8*45)+(Q8*150)</f>
        <v>810</v>
      </c>
      <c r="S8" s="898"/>
      <c r="T8" s="898"/>
      <c r="U8" s="896"/>
      <c r="V8" s="897"/>
      <c r="W8" s="898"/>
      <c r="X8" s="898"/>
      <c r="Y8" s="898"/>
      <c r="Z8" s="898"/>
      <c r="AA8" s="892"/>
      <c r="AB8" s="893"/>
      <c r="AC8" s="30"/>
      <c r="AD8" s="148">
        <f>IF($A8=0,COUNTA($A7:$A$8),COUNTA($A$8:$A8))</f>
        <v>1</v>
      </c>
      <c r="AF8" s="130"/>
      <c r="AG8" s="125"/>
    </row>
    <row r="9" spans="1:48" ht="22.9" hidden="1" customHeight="1" thickBot="1">
      <c r="A9" s="599"/>
      <c r="B9" s="900"/>
      <c r="C9" s="607"/>
      <c r="D9" s="611"/>
      <c r="E9" s="621"/>
      <c r="F9" s="232"/>
      <c r="G9" s="246"/>
      <c r="H9" s="246">
        <f>MROUND(INDEX($C:$C,MATCH(AD9,$AD:$AD,0))*G9/1000,1)</f>
        <v>0</v>
      </c>
      <c r="I9" s="246" t="str">
        <f t="shared" si="0"/>
        <v>0K</v>
      </c>
      <c r="J9" s="263"/>
      <c r="K9" s="624"/>
      <c r="L9" s="649"/>
      <c r="M9" s="649"/>
      <c r="N9" s="651"/>
      <c r="O9" s="649"/>
      <c r="P9" s="649"/>
      <c r="Q9" s="649"/>
      <c r="R9" s="874"/>
      <c r="S9" s="604"/>
      <c r="T9" s="604"/>
      <c r="U9" s="653"/>
      <c r="V9" s="665"/>
      <c r="W9" s="604"/>
      <c r="X9" s="604"/>
      <c r="Y9" s="604"/>
      <c r="Z9" s="604"/>
      <c r="AA9" s="585"/>
      <c r="AB9" s="586"/>
      <c r="AC9" s="30"/>
      <c r="AD9" s="148">
        <f>IF($A9=0,COUNTA($A8:$A$8),COUNTA($A$8:$A9))</f>
        <v>1</v>
      </c>
      <c r="AF9" s="130"/>
      <c r="AG9" s="125"/>
    </row>
    <row r="10" spans="1:48" ht="22.9" customHeight="1">
      <c r="A10" s="599"/>
      <c r="B10" s="900"/>
      <c r="C10" s="607"/>
      <c r="D10" s="611"/>
      <c r="E10" s="576" t="s">
        <v>495</v>
      </c>
      <c r="F10" s="230" t="s">
        <v>226</v>
      </c>
      <c r="G10" s="364">
        <v>45</v>
      </c>
      <c r="H10" s="230">
        <f>MROUND(INDEX($C:$C,MATCH(AD10,$AD:$AD,0))*G10/1000,3)</f>
        <v>60</v>
      </c>
      <c r="I10" s="230" t="str">
        <f t="shared" si="0"/>
        <v>60K</v>
      </c>
      <c r="J10" s="230"/>
      <c r="K10" s="744" t="s">
        <v>473</v>
      </c>
      <c r="L10" s="649"/>
      <c r="M10" s="649"/>
      <c r="N10" s="651"/>
      <c r="O10" s="649"/>
      <c r="P10" s="649"/>
      <c r="Q10" s="649"/>
      <c r="R10" s="874"/>
      <c r="S10" s="531"/>
      <c r="T10" s="531"/>
      <c r="U10" s="592"/>
      <c r="V10" s="595"/>
      <c r="W10" s="531"/>
      <c r="X10" s="531"/>
      <c r="Y10" s="531"/>
      <c r="Z10" s="531"/>
      <c r="AA10" s="585"/>
      <c r="AB10" s="586"/>
      <c r="AC10" s="30"/>
      <c r="AD10" s="148">
        <f>IF($A10=0,COUNTA($A$8:$A9),COUNTA($A$8:$A10))</f>
        <v>1</v>
      </c>
      <c r="AF10" s="130"/>
      <c r="AG10" s="125"/>
    </row>
    <row r="11" spans="1:48" ht="22.9" customHeight="1">
      <c r="A11" s="599"/>
      <c r="B11" s="900"/>
      <c r="C11" s="607"/>
      <c r="D11" s="611"/>
      <c r="E11" s="894"/>
      <c r="F11" s="231" t="s">
        <v>227</v>
      </c>
      <c r="G11" s="365">
        <v>26.5</v>
      </c>
      <c r="H11" s="231">
        <f>MROUND(INDEX($C:$C,MATCH(AD11,$AD:$AD,0))*G11/1000,3)</f>
        <v>36</v>
      </c>
      <c r="I11" s="231" t="str">
        <f t="shared" si="0"/>
        <v>36K</v>
      </c>
      <c r="J11" s="231"/>
      <c r="K11" s="745"/>
      <c r="L11" s="649"/>
      <c r="M11" s="649"/>
      <c r="N11" s="651"/>
      <c r="O11" s="649"/>
      <c r="P11" s="649"/>
      <c r="Q11" s="649"/>
      <c r="R11" s="874"/>
      <c r="S11" s="533"/>
      <c r="T11" s="533"/>
      <c r="U11" s="593"/>
      <c r="V11" s="596"/>
      <c r="W11" s="533"/>
      <c r="X11" s="533"/>
      <c r="Y11" s="533"/>
      <c r="Z11" s="533"/>
      <c r="AA11" s="585"/>
      <c r="AB11" s="586"/>
      <c r="AC11" s="30"/>
      <c r="AD11" s="148">
        <f>IF($A11=0,COUNTA($A$8:$A10),COUNTA($A$8:$A11))</f>
        <v>1</v>
      </c>
      <c r="AF11" s="130"/>
      <c r="AG11" s="125"/>
    </row>
    <row r="12" spans="1:48" ht="22.9" customHeight="1">
      <c r="A12" s="599"/>
      <c r="B12" s="900"/>
      <c r="C12" s="607"/>
      <c r="D12" s="611"/>
      <c r="E12" s="894"/>
      <c r="F12" s="231" t="s">
        <v>355</v>
      </c>
      <c r="G12" s="365">
        <v>27</v>
      </c>
      <c r="H12" s="231">
        <f>MROUND(INDEX($C:$C,MATCH(AD12,$AD:$AD,0))*G12/1000,3)</f>
        <v>36</v>
      </c>
      <c r="I12" s="231" t="str">
        <f t="shared" ref="I12" si="1">H12&amp;+"K"</f>
        <v>36K</v>
      </c>
      <c r="J12" s="231"/>
      <c r="K12" s="745"/>
      <c r="L12" s="649"/>
      <c r="M12" s="649"/>
      <c r="N12" s="651"/>
      <c r="O12" s="649"/>
      <c r="P12" s="649"/>
      <c r="Q12" s="649"/>
      <c r="R12" s="874"/>
      <c r="S12" s="533"/>
      <c r="T12" s="533"/>
      <c r="U12" s="593"/>
      <c r="V12" s="596"/>
      <c r="W12" s="533"/>
      <c r="X12" s="533"/>
      <c r="Y12" s="533"/>
      <c r="Z12" s="533"/>
      <c r="AA12" s="585"/>
      <c r="AB12" s="586"/>
      <c r="AC12" s="30"/>
      <c r="AD12" s="148">
        <f>IF($A12=0,COUNTA($A$8:$A11),COUNTA($A$8:$A12))</f>
        <v>1</v>
      </c>
      <c r="AF12" s="130"/>
      <c r="AG12" s="125"/>
    </row>
    <row r="13" spans="1:48" ht="22.9" customHeight="1">
      <c r="A13" s="599"/>
      <c r="B13" s="900"/>
      <c r="C13" s="607"/>
      <c r="D13" s="611"/>
      <c r="E13" s="894"/>
      <c r="F13" s="370" t="s">
        <v>295</v>
      </c>
      <c r="G13" s="365">
        <v>7</v>
      </c>
      <c r="H13" s="264">
        <f t="shared" ref="H13:H26" si="2">MROUND(INDEX($C:$C,MATCH(AD13,$AD:$AD,0))*G13/1000,1)</f>
        <v>10</v>
      </c>
      <c r="I13" s="264" t="str">
        <f t="shared" si="0"/>
        <v>10K</v>
      </c>
      <c r="J13" s="264"/>
      <c r="K13" s="636"/>
      <c r="L13" s="649"/>
      <c r="M13" s="649"/>
      <c r="N13" s="651"/>
      <c r="O13" s="649"/>
      <c r="P13" s="649"/>
      <c r="Q13" s="649"/>
      <c r="R13" s="874"/>
      <c r="S13" s="533"/>
      <c r="T13" s="533"/>
      <c r="U13" s="593"/>
      <c r="V13" s="596"/>
      <c r="W13" s="533"/>
      <c r="X13" s="533"/>
      <c r="Y13" s="533"/>
      <c r="Z13" s="533"/>
      <c r="AA13" s="585"/>
      <c r="AB13" s="586"/>
      <c r="AC13" s="30"/>
      <c r="AD13" s="148">
        <f>IF($A13=0,COUNTA($A$8:$A12),COUNTA($A$8:$A13))</f>
        <v>1</v>
      </c>
      <c r="AF13" s="130"/>
      <c r="AG13" s="125"/>
    </row>
    <row r="14" spans="1:48" ht="22.9" customHeight="1">
      <c r="A14" s="599"/>
      <c r="B14" s="900"/>
      <c r="C14" s="607"/>
      <c r="D14" s="611"/>
      <c r="E14" s="894"/>
      <c r="F14" s="244" t="s">
        <v>675</v>
      </c>
      <c r="G14" s="365">
        <v>6</v>
      </c>
      <c r="H14" s="231">
        <f t="shared" si="2"/>
        <v>8</v>
      </c>
      <c r="I14" s="264" t="str">
        <f t="shared" si="0"/>
        <v>8K</v>
      </c>
      <c r="J14" s="264"/>
      <c r="K14" s="636"/>
      <c r="L14" s="649"/>
      <c r="M14" s="649"/>
      <c r="N14" s="651"/>
      <c r="O14" s="649"/>
      <c r="P14" s="649"/>
      <c r="Q14" s="649"/>
      <c r="R14" s="874"/>
      <c r="S14" s="533"/>
      <c r="T14" s="533"/>
      <c r="U14" s="593"/>
      <c r="V14" s="596"/>
      <c r="W14" s="533"/>
      <c r="X14" s="533"/>
      <c r="Y14" s="533"/>
      <c r="Z14" s="533"/>
      <c r="AA14" s="585"/>
      <c r="AB14" s="586"/>
      <c r="AC14" s="30"/>
      <c r="AD14" s="148">
        <f>IF($A14=0,COUNTA($A$8:$A13),COUNTA($A$8:$A14))</f>
        <v>1</v>
      </c>
      <c r="AF14" s="130"/>
      <c r="AG14" s="125"/>
    </row>
    <row r="15" spans="1:48" ht="22.9" customHeight="1">
      <c r="A15" s="599"/>
      <c r="B15" s="900"/>
      <c r="C15" s="607"/>
      <c r="D15" s="611"/>
      <c r="E15" s="894"/>
      <c r="F15" s="367" t="s">
        <v>497</v>
      </c>
      <c r="G15" s="368"/>
      <c r="H15" s="231">
        <f t="shared" si="2"/>
        <v>0</v>
      </c>
      <c r="I15" s="264" t="s">
        <v>499</v>
      </c>
      <c r="J15" s="264"/>
      <c r="K15" s="636"/>
      <c r="L15" s="649"/>
      <c r="M15" s="649"/>
      <c r="N15" s="651"/>
      <c r="O15" s="649"/>
      <c r="P15" s="649"/>
      <c r="Q15" s="649"/>
      <c r="R15" s="874"/>
      <c r="S15" s="533"/>
      <c r="T15" s="533"/>
      <c r="U15" s="593"/>
      <c r="V15" s="596"/>
      <c r="W15" s="533"/>
      <c r="X15" s="533"/>
      <c r="Y15" s="533"/>
      <c r="Z15" s="533"/>
      <c r="AA15" s="585"/>
      <c r="AB15" s="586"/>
      <c r="AC15" s="30"/>
      <c r="AD15" s="148">
        <f>IF($A15=0,COUNTA($A$8:$A14),COUNTA($A$8:$A15))</f>
        <v>1</v>
      </c>
      <c r="AF15" s="130"/>
      <c r="AG15" s="125"/>
    </row>
    <row r="16" spans="1:48" ht="22.9" customHeight="1" thickBot="1">
      <c r="A16" s="599"/>
      <c r="B16" s="900"/>
      <c r="C16" s="607"/>
      <c r="D16" s="611"/>
      <c r="E16" s="894"/>
      <c r="F16" s="186" t="s">
        <v>498</v>
      </c>
      <c r="G16" s="369">
        <v>1</v>
      </c>
      <c r="H16" s="330">
        <f t="shared" si="2"/>
        <v>1</v>
      </c>
      <c r="I16" s="186" t="str">
        <f t="shared" ref="I16" si="3">H16&amp;+"K"</f>
        <v>1K</v>
      </c>
      <c r="J16" s="264"/>
      <c r="K16" s="636"/>
      <c r="L16" s="649"/>
      <c r="M16" s="649"/>
      <c r="N16" s="651"/>
      <c r="O16" s="649"/>
      <c r="P16" s="649"/>
      <c r="Q16" s="649"/>
      <c r="R16" s="874"/>
      <c r="S16" s="533"/>
      <c r="T16" s="533"/>
      <c r="U16" s="593"/>
      <c r="V16" s="596"/>
      <c r="W16" s="533"/>
      <c r="X16" s="533"/>
      <c r="Y16" s="533"/>
      <c r="Z16" s="533"/>
      <c r="AA16" s="585"/>
      <c r="AB16" s="586"/>
      <c r="AC16" s="30"/>
      <c r="AD16" s="148">
        <f>IF($A16=0,COUNTA($A$8:$A14),COUNTA($A$8:$A16))</f>
        <v>1</v>
      </c>
      <c r="AF16" s="130"/>
      <c r="AG16" s="125"/>
    </row>
    <row r="17" spans="1:33" ht="22.9" hidden="1" customHeight="1" thickBot="1">
      <c r="A17" s="599"/>
      <c r="B17" s="900"/>
      <c r="C17" s="607"/>
      <c r="D17" s="611"/>
      <c r="E17" s="895"/>
      <c r="F17" s="243"/>
      <c r="G17" s="243"/>
      <c r="H17" s="265">
        <f t="shared" si="2"/>
        <v>0</v>
      </c>
      <c r="I17" s="265" t="str">
        <f t="shared" ref="I17" si="4">MROUND(H17,1)&amp;+"K"</f>
        <v>0K</v>
      </c>
      <c r="J17" s="250"/>
      <c r="K17" s="636"/>
      <c r="L17" s="649"/>
      <c r="M17" s="649"/>
      <c r="N17" s="651"/>
      <c r="O17" s="649"/>
      <c r="P17" s="649"/>
      <c r="Q17" s="649"/>
      <c r="R17" s="874"/>
      <c r="S17" s="532"/>
      <c r="T17" s="532"/>
      <c r="U17" s="594"/>
      <c r="V17" s="597"/>
      <c r="W17" s="532"/>
      <c r="X17" s="532"/>
      <c r="Y17" s="532"/>
      <c r="Z17" s="532"/>
      <c r="AA17" s="585"/>
      <c r="AB17" s="586"/>
      <c r="AC17" s="30"/>
      <c r="AD17" s="148">
        <f>IF($A17=0,COUNTA($A$8:$A16),COUNTA($A$8:$A17))</f>
        <v>1</v>
      </c>
      <c r="AF17" s="130"/>
      <c r="AG17" s="125"/>
    </row>
    <row r="18" spans="1:33" ht="22.9" customHeight="1">
      <c r="A18" s="599"/>
      <c r="B18" s="900"/>
      <c r="C18" s="607"/>
      <c r="D18" s="611"/>
      <c r="E18" s="574" t="s">
        <v>500</v>
      </c>
      <c r="F18" s="288" t="s">
        <v>510</v>
      </c>
      <c r="G18" s="247">
        <v>40</v>
      </c>
      <c r="H18" s="222">
        <f t="shared" si="2"/>
        <v>54</v>
      </c>
      <c r="I18" s="222" t="str">
        <f>H18&amp;+"K"</f>
        <v>54K</v>
      </c>
      <c r="J18" s="222"/>
      <c r="K18" s="835" t="s">
        <v>508</v>
      </c>
      <c r="L18" s="649"/>
      <c r="M18" s="649"/>
      <c r="N18" s="651"/>
      <c r="O18" s="649"/>
      <c r="P18" s="649"/>
      <c r="Q18" s="649"/>
      <c r="R18" s="874"/>
      <c r="S18" s="531"/>
      <c r="T18" s="531"/>
      <c r="U18" s="592"/>
      <c r="V18" s="595"/>
      <c r="W18" s="531"/>
      <c r="X18" s="531"/>
      <c r="Y18" s="531"/>
      <c r="Z18" s="531"/>
      <c r="AA18" s="585"/>
      <c r="AB18" s="586"/>
      <c r="AC18" s="30"/>
      <c r="AD18" s="148">
        <f>IF($A18=0,COUNTA($A$8:$A17),COUNTA($A$8:$A18))</f>
        <v>1</v>
      </c>
      <c r="AF18" s="130"/>
      <c r="AG18" s="125"/>
    </row>
    <row r="19" spans="1:33" ht="22.9" customHeight="1">
      <c r="A19" s="599"/>
      <c r="B19" s="900"/>
      <c r="C19" s="607"/>
      <c r="D19" s="611"/>
      <c r="E19" s="615"/>
      <c r="F19" s="371" t="s">
        <v>509</v>
      </c>
      <c r="G19" s="219">
        <v>24</v>
      </c>
      <c r="H19" s="223">
        <f t="shared" si="2"/>
        <v>33</v>
      </c>
      <c r="I19" s="223" t="str">
        <f t="shared" ref="I19:I34" si="5">H19&amp;+"K"</f>
        <v>33K</v>
      </c>
      <c r="J19" s="223"/>
      <c r="K19" s="636"/>
      <c r="L19" s="649"/>
      <c r="M19" s="649"/>
      <c r="N19" s="651"/>
      <c r="O19" s="649"/>
      <c r="P19" s="649"/>
      <c r="Q19" s="649"/>
      <c r="R19" s="874"/>
      <c r="S19" s="533"/>
      <c r="T19" s="533"/>
      <c r="U19" s="593"/>
      <c r="V19" s="596"/>
      <c r="W19" s="533"/>
      <c r="X19" s="533"/>
      <c r="Y19" s="533"/>
      <c r="Z19" s="533"/>
      <c r="AA19" s="585"/>
      <c r="AB19" s="586"/>
      <c r="AC19" s="30"/>
      <c r="AD19" s="148">
        <f>IF($A19=0,COUNTA($A$8:$A18),COUNTA($A$8:$A19))</f>
        <v>1</v>
      </c>
      <c r="AF19" s="130"/>
      <c r="AG19" s="125"/>
    </row>
    <row r="20" spans="1:33" ht="22.9" customHeight="1">
      <c r="A20" s="599"/>
      <c r="B20" s="900"/>
      <c r="C20" s="607"/>
      <c r="D20" s="611"/>
      <c r="E20" s="615"/>
      <c r="F20" s="219" t="s">
        <v>501</v>
      </c>
      <c r="G20" s="219">
        <v>11</v>
      </c>
      <c r="H20" s="223">
        <f t="shared" si="2"/>
        <v>15</v>
      </c>
      <c r="I20" s="223" t="str">
        <f t="shared" si="5"/>
        <v>15K</v>
      </c>
      <c r="J20" s="223"/>
      <c r="K20" s="636"/>
      <c r="L20" s="649"/>
      <c r="M20" s="649"/>
      <c r="N20" s="651"/>
      <c r="O20" s="649"/>
      <c r="P20" s="649"/>
      <c r="Q20" s="649"/>
      <c r="R20" s="874"/>
      <c r="S20" s="533"/>
      <c r="T20" s="533"/>
      <c r="U20" s="593"/>
      <c r="V20" s="596"/>
      <c r="W20" s="533"/>
      <c r="X20" s="533"/>
      <c r="Y20" s="533"/>
      <c r="Z20" s="533"/>
      <c r="AA20" s="585"/>
      <c r="AB20" s="586"/>
      <c r="AC20" s="30"/>
      <c r="AD20" s="148">
        <f>IF($A20=0,COUNTA($A$8:$A19),COUNTA($A$8:$A20))</f>
        <v>1</v>
      </c>
      <c r="AF20" s="130"/>
      <c r="AG20" s="125"/>
    </row>
    <row r="21" spans="1:33" ht="22.9" customHeight="1">
      <c r="A21" s="599"/>
      <c r="B21" s="900"/>
      <c r="C21" s="607"/>
      <c r="D21" s="611"/>
      <c r="E21" s="615"/>
      <c r="F21" s="226" t="s">
        <v>502</v>
      </c>
      <c r="G21" s="226">
        <v>1.5</v>
      </c>
      <c r="H21" s="223">
        <f t="shared" si="2"/>
        <v>2</v>
      </c>
      <c r="I21" s="223" t="str">
        <f t="shared" si="5"/>
        <v>2K</v>
      </c>
      <c r="J21" s="223"/>
      <c r="K21" s="636"/>
      <c r="L21" s="649"/>
      <c r="M21" s="649"/>
      <c r="N21" s="651"/>
      <c r="O21" s="649"/>
      <c r="P21" s="649"/>
      <c r="Q21" s="649"/>
      <c r="R21" s="874"/>
      <c r="S21" s="533"/>
      <c r="T21" s="533"/>
      <c r="U21" s="593"/>
      <c r="V21" s="596"/>
      <c r="W21" s="533"/>
      <c r="X21" s="533"/>
      <c r="Y21" s="533"/>
      <c r="Z21" s="533"/>
      <c r="AA21" s="585"/>
      <c r="AB21" s="586"/>
      <c r="AC21" s="30"/>
      <c r="AD21" s="148">
        <f>IF($A21=0,COUNTA($A$8:$A20),COUNTA($A$8:$A21))</f>
        <v>1</v>
      </c>
      <c r="AF21" s="130"/>
      <c r="AG21" s="125"/>
    </row>
    <row r="22" spans="1:33" ht="22.9" customHeight="1">
      <c r="A22" s="599"/>
      <c r="B22" s="900"/>
      <c r="C22" s="607"/>
      <c r="D22" s="611"/>
      <c r="E22" s="615"/>
      <c r="F22" s="275" t="s">
        <v>503</v>
      </c>
      <c r="G22" s="226">
        <v>1.5</v>
      </c>
      <c r="H22" s="223">
        <f t="shared" si="2"/>
        <v>2</v>
      </c>
      <c r="I22" s="223" t="s">
        <v>342</v>
      </c>
      <c r="J22" s="223"/>
      <c r="K22" s="636"/>
      <c r="L22" s="649"/>
      <c r="M22" s="649"/>
      <c r="N22" s="651"/>
      <c r="O22" s="649"/>
      <c r="P22" s="649"/>
      <c r="Q22" s="649"/>
      <c r="R22" s="874"/>
      <c r="S22" s="533"/>
      <c r="T22" s="533"/>
      <c r="U22" s="593"/>
      <c r="V22" s="596"/>
      <c r="W22" s="533"/>
      <c r="X22" s="533"/>
      <c r="Y22" s="533"/>
      <c r="Z22" s="533"/>
      <c r="AA22" s="585"/>
      <c r="AB22" s="586"/>
      <c r="AC22" s="30"/>
      <c r="AD22" s="148">
        <f>IF($A22=0,COUNTA($A$8:$A21),COUNTA($A$8:$A22))</f>
        <v>1</v>
      </c>
      <c r="AF22" s="130"/>
      <c r="AG22" s="125"/>
    </row>
    <row r="23" spans="1:33" ht="22.9" customHeight="1">
      <c r="A23" s="599"/>
      <c r="B23" s="900"/>
      <c r="C23" s="607"/>
      <c r="D23" s="611"/>
      <c r="E23" s="615"/>
      <c r="F23" s="223" t="s">
        <v>504</v>
      </c>
      <c r="G23" s="223">
        <v>1</v>
      </c>
      <c r="H23" s="223">
        <f t="shared" si="2"/>
        <v>1</v>
      </c>
      <c r="I23" s="223" t="str">
        <f t="shared" si="5"/>
        <v>1K</v>
      </c>
      <c r="J23" s="223"/>
      <c r="K23" s="636"/>
      <c r="L23" s="649"/>
      <c r="M23" s="649"/>
      <c r="N23" s="651"/>
      <c r="O23" s="649"/>
      <c r="P23" s="649"/>
      <c r="Q23" s="649"/>
      <c r="R23" s="874"/>
      <c r="S23" s="533"/>
      <c r="T23" s="533"/>
      <c r="U23" s="593"/>
      <c r="V23" s="596"/>
      <c r="W23" s="533"/>
      <c r="X23" s="533"/>
      <c r="Y23" s="533"/>
      <c r="Z23" s="533"/>
      <c r="AA23" s="585"/>
      <c r="AB23" s="586"/>
      <c r="AC23" s="30"/>
      <c r="AD23" s="148">
        <f>IF($A23=0,COUNTA($A$8:$A22),COUNTA($A$8:$A23))</f>
        <v>1</v>
      </c>
      <c r="AF23" s="130"/>
      <c r="AG23" s="125"/>
    </row>
    <row r="24" spans="1:33" ht="22.9" customHeight="1">
      <c r="A24" s="599"/>
      <c r="B24" s="900"/>
      <c r="C24" s="607"/>
      <c r="D24" s="611"/>
      <c r="E24" s="615"/>
      <c r="F24" s="223" t="s">
        <v>505</v>
      </c>
      <c r="G24" s="223"/>
      <c r="H24" s="223">
        <f t="shared" si="2"/>
        <v>0</v>
      </c>
      <c r="I24" s="223" t="str">
        <f t="shared" si="5"/>
        <v>0K</v>
      </c>
      <c r="J24" s="223"/>
      <c r="K24" s="636"/>
      <c r="L24" s="649"/>
      <c r="M24" s="649"/>
      <c r="N24" s="651"/>
      <c r="O24" s="649"/>
      <c r="P24" s="649"/>
      <c r="Q24" s="649"/>
      <c r="R24" s="874"/>
      <c r="S24" s="533"/>
      <c r="T24" s="533"/>
      <c r="U24" s="593"/>
      <c r="V24" s="596"/>
      <c r="W24" s="533"/>
      <c r="X24" s="533"/>
      <c r="Y24" s="533"/>
      <c r="Z24" s="533"/>
      <c r="AA24" s="585"/>
      <c r="AB24" s="586"/>
      <c r="AC24" s="30"/>
      <c r="AD24" s="148">
        <f>IF($A24=0,COUNTA($A$8:$A23),COUNTA($A$8:$A24))</f>
        <v>1</v>
      </c>
      <c r="AF24" s="130"/>
      <c r="AG24" s="125"/>
    </row>
    <row r="25" spans="1:33" ht="22.9" customHeight="1" thickBot="1">
      <c r="A25" s="599"/>
      <c r="B25" s="900"/>
      <c r="C25" s="607"/>
      <c r="D25" s="611"/>
      <c r="E25" s="621"/>
      <c r="F25" s="150" t="s">
        <v>506</v>
      </c>
      <c r="G25" s="150"/>
      <c r="H25" s="150">
        <f t="shared" si="2"/>
        <v>0</v>
      </c>
      <c r="I25" s="150" t="s">
        <v>507</v>
      </c>
      <c r="J25" s="224"/>
      <c r="K25" s="636"/>
      <c r="L25" s="649"/>
      <c r="M25" s="649"/>
      <c r="N25" s="651"/>
      <c r="O25" s="649"/>
      <c r="P25" s="649"/>
      <c r="Q25" s="649"/>
      <c r="R25" s="874"/>
      <c r="S25" s="532"/>
      <c r="T25" s="532"/>
      <c r="U25" s="594"/>
      <c r="V25" s="597"/>
      <c r="W25" s="532"/>
      <c r="X25" s="532"/>
      <c r="Y25" s="532"/>
      <c r="Z25" s="532"/>
      <c r="AA25" s="585"/>
      <c r="AB25" s="586"/>
      <c r="AC25" s="30"/>
      <c r="AD25" s="148">
        <f>IF($A25=0,COUNTA($A$8:$A24),COUNTA($A$8:$A25))</f>
        <v>1</v>
      </c>
      <c r="AF25" s="130"/>
      <c r="AG25" s="125"/>
    </row>
    <row r="26" spans="1:33" ht="22.9" customHeight="1">
      <c r="A26" s="599"/>
      <c r="B26" s="900"/>
      <c r="C26" s="607"/>
      <c r="D26" s="611"/>
      <c r="E26" s="648" t="s">
        <v>236</v>
      </c>
      <c r="F26" s="225" t="s">
        <v>454</v>
      </c>
      <c r="G26" s="225">
        <v>66</v>
      </c>
      <c r="H26" s="225">
        <f t="shared" si="2"/>
        <v>90</v>
      </c>
      <c r="I26" s="225" t="str">
        <f t="shared" si="5"/>
        <v>90K</v>
      </c>
      <c r="J26" s="225"/>
      <c r="K26" s="618" t="s">
        <v>312</v>
      </c>
      <c r="L26" s="649"/>
      <c r="M26" s="649"/>
      <c r="N26" s="651"/>
      <c r="O26" s="649"/>
      <c r="P26" s="649"/>
      <c r="Q26" s="649"/>
      <c r="R26" s="874"/>
      <c r="S26" s="531"/>
      <c r="T26" s="531"/>
      <c r="U26" s="592"/>
      <c r="V26" s="595"/>
      <c r="W26" s="531"/>
      <c r="X26" s="531"/>
      <c r="Y26" s="531"/>
      <c r="Z26" s="531"/>
      <c r="AA26" s="585"/>
      <c r="AB26" s="586"/>
      <c r="AC26" s="30"/>
      <c r="AD26" s="148">
        <f>IF($A26=0,COUNTA($A$8:$A25),COUNTA($A$8:$A26))</f>
        <v>1</v>
      </c>
      <c r="AF26" s="130"/>
      <c r="AG26" s="125"/>
    </row>
    <row r="27" spans="1:33" ht="22.9" customHeight="1" thickBot="1">
      <c r="A27" s="599"/>
      <c r="B27" s="900"/>
      <c r="C27" s="607"/>
      <c r="D27" s="611"/>
      <c r="E27" s="621"/>
      <c r="F27" s="228" t="s">
        <v>308</v>
      </c>
      <c r="G27" s="229">
        <v>0.45</v>
      </c>
      <c r="H27" s="224">
        <f>MROUND(INDEX($C:$C,MATCH(AD27,$AD:$AD,0))*G27/1000,0.1)</f>
        <v>0.60000000000000009</v>
      </c>
      <c r="I27" s="224" t="str">
        <f t="shared" si="5"/>
        <v>0.6K</v>
      </c>
      <c r="J27" s="224"/>
      <c r="K27" s="619"/>
      <c r="L27" s="649"/>
      <c r="M27" s="649"/>
      <c r="N27" s="651"/>
      <c r="O27" s="649"/>
      <c r="P27" s="649"/>
      <c r="Q27" s="649"/>
      <c r="R27" s="874"/>
      <c r="S27" s="532"/>
      <c r="T27" s="532"/>
      <c r="U27" s="594"/>
      <c r="V27" s="597"/>
      <c r="W27" s="532"/>
      <c r="X27" s="532"/>
      <c r="Y27" s="532"/>
      <c r="Z27" s="532"/>
      <c r="AA27" s="585"/>
      <c r="AB27" s="586"/>
      <c r="AC27" s="30"/>
      <c r="AD27" s="148">
        <f>IF($A27=0,COUNTA($A$8:$A26),COUNTA($A$8:$A27))</f>
        <v>1</v>
      </c>
      <c r="AF27" s="130"/>
      <c r="AG27" s="125"/>
    </row>
    <row r="28" spans="1:33" ht="22.9" customHeight="1">
      <c r="A28" s="599"/>
      <c r="B28" s="900"/>
      <c r="C28" s="607"/>
      <c r="D28" s="611"/>
      <c r="E28" s="902" t="s">
        <v>322</v>
      </c>
      <c r="F28" s="266" t="s">
        <v>512</v>
      </c>
      <c r="G28" s="222">
        <v>19</v>
      </c>
      <c r="H28" s="247">
        <f>MROUND(INDEX($C:$C,MATCH(AD28,$AD:$AD,0))*G28/1000,3)</f>
        <v>27</v>
      </c>
      <c r="I28" s="267" t="str">
        <f t="shared" si="5"/>
        <v>27K</v>
      </c>
      <c r="J28" s="247"/>
      <c r="K28" s="903" t="s">
        <v>739</v>
      </c>
      <c r="L28" s="649"/>
      <c r="M28" s="649"/>
      <c r="N28" s="651"/>
      <c r="O28" s="649"/>
      <c r="P28" s="649"/>
      <c r="Q28" s="649"/>
      <c r="R28" s="874"/>
      <c r="S28" s="531"/>
      <c r="T28" s="531"/>
      <c r="U28" s="592"/>
      <c r="V28" s="595"/>
      <c r="W28" s="531"/>
      <c r="X28" s="531"/>
      <c r="Y28" s="531"/>
      <c r="Z28" s="531"/>
      <c r="AA28" s="585"/>
      <c r="AB28" s="586"/>
      <c r="AC28" s="30"/>
      <c r="AD28" s="148">
        <f>IF($A28=0,COUNTA($A$8:$A27),COUNTA($A$8:$A28))</f>
        <v>1</v>
      </c>
      <c r="AF28" s="130"/>
      <c r="AG28" s="125"/>
    </row>
    <row r="29" spans="1:33" ht="22.9" customHeight="1">
      <c r="A29" s="599"/>
      <c r="B29" s="900"/>
      <c r="C29" s="607"/>
      <c r="D29" s="611"/>
      <c r="E29" s="615"/>
      <c r="F29" s="231" t="s">
        <v>343</v>
      </c>
      <c r="G29" s="232">
        <v>20</v>
      </c>
      <c r="H29" s="268">
        <f>MROUND(INDEX($C:$C,MATCH(AD29,$AD:$AD,0))*G29/1000,1)</f>
        <v>27</v>
      </c>
      <c r="I29" s="223" t="str">
        <f t="shared" si="5"/>
        <v>27K</v>
      </c>
      <c r="J29" s="269"/>
      <c r="K29" s="904"/>
      <c r="L29" s="649"/>
      <c r="M29" s="649"/>
      <c r="N29" s="651"/>
      <c r="O29" s="649"/>
      <c r="P29" s="649"/>
      <c r="Q29" s="649"/>
      <c r="R29" s="874"/>
      <c r="S29" s="533"/>
      <c r="T29" s="533"/>
      <c r="U29" s="593"/>
      <c r="V29" s="596"/>
      <c r="W29" s="533"/>
      <c r="X29" s="533"/>
      <c r="Y29" s="533"/>
      <c r="Z29" s="533"/>
      <c r="AA29" s="585"/>
      <c r="AB29" s="586"/>
      <c r="AC29" s="30"/>
      <c r="AD29" s="148">
        <f>IF($A29=0,COUNTA($A$8:$A28),COUNTA($A$8:$A29))</f>
        <v>1</v>
      </c>
      <c r="AF29" s="130"/>
      <c r="AG29" s="125"/>
    </row>
    <row r="30" spans="1:33" ht="22.9" customHeight="1">
      <c r="A30" s="599"/>
      <c r="B30" s="900"/>
      <c r="C30" s="607"/>
      <c r="D30" s="611"/>
      <c r="E30" s="615"/>
      <c r="F30" s="232" t="s">
        <v>344</v>
      </c>
      <c r="G30" s="232">
        <v>1.5</v>
      </c>
      <c r="H30" s="268">
        <f>MROUND(INDEX($C:$C,MATCH(AD30,$AD:$AD,0))*G30/1000,1)</f>
        <v>2</v>
      </c>
      <c r="I30" s="223" t="str">
        <f t="shared" si="5"/>
        <v>2K</v>
      </c>
      <c r="J30" s="269"/>
      <c r="K30" s="904"/>
      <c r="L30" s="649"/>
      <c r="M30" s="649"/>
      <c r="N30" s="651"/>
      <c r="O30" s="649"/>
      <c r="P30" s="649"/>
      <c r="Q30" s="649"/>
      <c r="R30" s="874"/>
      <c r="S30" s="533"/>
      <c r="T30" s="533"/>
      <c r="U30" s="593"/>
      <c r="V30" s="596"/>
      <c r="W30" s="533"/>
      <c r="X30" s="533"/>
      <c r="Y30" s="533"/>
      <c r="Z30" s="533"/>
      <c r="AA30" s="585"/>
      <c r="AB30" s="586"/>
      <c r="AC30" s="30"/>
      <c r="AD30" s="148">
        <f>IF($A30=0,COUNTA($A$8:$A29),COUNTA($A$8:$A30))</f>
        <v>1</v>
      </c>
      <c r="AF30" s="130"/>
      <c r="AG30" s="125"/>
    </row>
    <row r="31" spans="1:33" ht="22.9" customHeight="1">
      <c r="A31" s="599"/>
      <c r="B31" s="900"/>
      <c r="C31" s="607"/>
      <c r="D31" s="611"/>
      <c r="E31" s="615"/>
      <c r="F31" s="150" t="s">
        <v>511</v>
      </c>
      <c r="G31" s="150">
        <v>1</v>
      </c>
      <c r="H31" s="372">
        <f>MROUND(INDEX($C:$C,MATCH(AD31,$AD:$AD,0))*G31/1000,1)</f>
        <v>1</v>
      </c>
      <c r="I31" s="373" t="str">
        <f t="shared" si="5"/>
        <v>1K</v>
      </c>
      <c r="J31" s="248"/>
      <c r="K31" s="904"/>
      <c r="L31" s="649"/>
      <c r="M31" s="649"/>
      <c r="N31" s="651"/>
      <c r="O31" s="649"/>
      <c r="P31" s="649"/>
      <c r="Q31" s="649"/>
      <c r="R31" s="874"/>
      <c r="S31" s="533"/>
      <c r="T31" s="533"/>
      <c r="U31" s="593"/>
      <c r="V31" s="596"/>
      <c r="W31" s="533"/>
      <c r="X31" s="533"/>
      <c r="Y31" s="533"/>
      <c r="Z31" s="533"/>
      <c r="AA31" s="585"/>
      <c r="AB31" s="586"/>
      <c r="AC31" s="30"/>
      <c r="AD31" s="148">
        <f>IF($A31=0,COUNTA($A$8:$A30),COUNTA($A$8:$A31))</f>
        <v>1</v>
      </c>
      <c r="AF31" s="130"/>
      <c r="AG31" s="125"/>
    </row>
    <row r="32" spans="1:33" ht="22.9" customHeight="1">
      <c r="A32" s="599"/>
      <c r="B32" s="900"/>
      <c r="C32" s="607"/>
      <c r="D32" s="611"/>
      <c r="E32" s="615"/>
      <c r="F32" s="473" t="s">
        <v>737</v>
      </c>
      <c r="G32" s="474">
        <v>4.5</v>
      </c>
      <c r="H32" s="475">
        <f>MROUND(INDEX($C:$C,MATCH(AD32,$AD:$AD,0))*G32/1000,1)</f>
        <v>6</v>
      </c>
      <c r="I32" s="474" t="str">
        <f t="shared" si="5"/>
        <v>6K</v>
      </c>
      <c r="J32" s="248"/>
      <c r="K32" s="904"/>
      <c r="L32" s="649"/>
      <c r="M32" s="649"/>
      <c r="N32" s="651"/>
      <c r="O32" s="649"/>
      <c r="P32" s="649"/>
      <c r="Q32" s="649"/>
      <c r="R32" s="874"/>
      <c r="S32" s="604"/>
      <c r="T32" s="604"/>
      <c r="U32" s="653"/>
      <c r="V32" s="665"/>
      <c r="W32" s="604"/>
      <c r="X32" s="604"/>
      <c r="Y32" s="604"/>
      <c r="Z32" s="604"/>
      <c r="AA32" s="585"/>
      <c r="AB32" s="586"/>
      <c r="AC32" s="30"/>
      <c r="AD32" s="148">
        <f>IF($A32=0,COUNTA($A$8:$A31),COUNTA($A$8:$A32))</f>
        <v>1</v>
      </c>
      <c r="AF32" s="130"/>
      <c r="AG32" s="125"/>
    </row>
    <row r="33" spans="1:33" ht="22.9" customHeight="1">
      <c r="A33" s="599"/>
      <c r="B33" s="900"/>
      <c r="C33" s="607"/>
      <c r="D33" s="611"/>
      <c r="E33" s="615"/>
      <c r="F33" s="239"/>
      <c r="G33" s="239"/>
      <c r="H33" s="270">
        <f>MROUND(INDEX($C:$C,MATCH(AD33,$AD:$AD,0))*G33/1000,1)</f>
        <v>0</v>
      </c>
      <c r="I33" s="223" t="str">
        <f t="shared" si="5"/>
        <v>0K</v>
      </c>
      <c r="J33" s="270"/>
      <c r="K33" s="904"/>
      <c r="L33" s="649"/>
      <c r="M33" s="649"/>
      <c r="N33" s="651"/>
      <c r="O33" s="649"/>
      <c r="P33" s="649"/>
      <c r="Q33" s="649"/>
      <c r="R33" s="874"/>
      <c r="S33" s="604"/>
      <c r="T33" s="604"/>
      <c r="U33" s="653"/>
      <c r="V33" s="665"/>
      <c r="W33" s="604"/>
      <c r="X33" s="604"/>
      <c r="Y33" s="604"/>
      <c r="Z33" s="604"/>
      <c r="AA33" s="585"/>
      <c r="AB33" s="586"/>
      <c r="AC33" s="30"/>
      <c r="AD33" s="148">
        <f>IF($A33=0,COUNTA($A$8:$A32),COUNTA($A$8:$A33))</f>
        <v>1</v>
      </c>
      <c r="AF33" s="130"/>
      <c r="AG33" s="125"/>
    </row>
    <row r="34" spans="1:33" ht="22.9" customHeight="1" thickBot="1">
      <c r="A34" s="599"/>
      <c r="B34" s="900"/>
      <c r="C34" s="607"/>
      <c r="D34" s="611"/>
      <c r="E34" s="617"/>
      <c r="F34" s="227"/>
      <c r="G34" s="227"/>
      <c r="H34" s="251">
        <f t="shared" ref="H34" si="6">$C$8*G34/1000</f>
        <v>0</v>
      </c>
      <c r="I34" s="227" t="str">
        <f t="shared" si="5"/>
        <v>0K</v>
      </c>
      <c r="J34" s="251"/>
      <c r="K34" s="905"/>
      <c r="L34" s="649"/>
      <c r="M34" s="649"/>
      <c r="N34" s="651"/>
      <c r="O34" s="649"/>
      <c r="P34" s="649"/>
      <c r="Q34" s="649"/>
      <c r="R34" s="874"/>
      <c r="S34" s="632"/>
      <c r="T34" s="632"/>
      <c r="U34" s="643"/>
      <c r="V34" s="634"/>
      <c r="W34" s="632"/>
      <c r="X34" s="632"/>
      <c r="Y34" s="632"/>
      <c r="Z34" s="632"/>
      <c r="AA34" s="585"/>
      <c r="AB34" s="586"/>
      <c r="AC34" s="30"/>
      <c r="AD34" s="148">
        <f>IF($A34=0,COUNTA($A$8:$A33),COUNTA($A$8:$A34))</f>
        <v>1</v>
      </c>
      <c r="AF34" s="130"/>
      <c r="AG34" s="125"/>
    </row>
    <row r="35" spans="1:33" ht="22.9" customHeight="1" thickBot="1">
      <c r="A35" s="659"/>
      <c r="B35" s="901"/>
      <c r="C35" s="661"/>
      <c r="D35" s="662"/>
      <c r="E35" s="459" t="s">
        <v>717</v>
      </c>
      <c r="F35" s="731" t="s">
        <v>559</v>
      </c>
      <c r="G35" s="732"/>
      <c r="H35" s="732"/>
      <c r="I35" s="732"/>
      <c r="J35" s="233"/>
      <c r="K35" s="234" t="s">
        <v>346</v>
      </c>
      <c r="L35" s="650"/>
      <c r="M35" s="650"/>
      <c r="N35" s="652"/>
      <c r="O35" s="650"/>
      <c r="P35" s="650"/>
      <c r="Q35" s="650"/>
      <c r="R35" s="875"/>
      <c r="S35" s="235"/>
      <c r="T35" s="235"/>
      <c r="U35" s="271"/>
      <c r="V35" s="237"/>
      <c r="W35" s="235"/>
      <c r="X35" s="235"/>
      <c r="Y35" s="235"/>
      <c r="Z35" s="235"/>
      <c r="AA35" s="587"/>
      <c r="AB35" s="588"/>
      <c r="AC35" s="30"/>
      <c r="AD35" s="148">
        <f>IF($A35=0,COUNTA($A$8:$A34),COUNTA($A$8:$A35))</f>
        <v>1</v>
      </c>
      <c r="AF35" s="130"/>
      <c r="AG35" s="125"/>
    </row>
    <row r="36" spans="1:33" ht="22.9" customHeight="1" thickTop="1" thickBot="1">
      <c r="A36" s="598">
        <v>45298</v>
      </c>
      <c r="B36" s="887" t="s">
        <v>347</v>
      </c>
      <c r="C36" s="606">
        <v>1363</v>
      </c>
      <c r="D36" s="767" t="s">
        <v>225</v>
      </c>
      <c r="E36" s="614" t="s">
        <v>348</v>
      </c>
      <c r="F36" s="908" t="str">
        <f>"調理豬排每人1個("&amp;+C36-23&amp;"個)"</f>
        <v>調理豬排每人1個(1340個)</v>
      </c>
      <c r="G36" s="909"/>
      <c r="H36" s="909"/>
      <c r="I36" s="910"/>
      <c r="J36" s="272"/>
      <c r="K36" s="663" t="s">
        <v>775</v>
      </c>
      <c r="L36" s="774">
        <v>4.0999999999999996</v>
      </c>
      <c r="M36" s="774">
        <v>3.2</v>
      </c>
      <c r="N36" s="789">
        <v>1.6</v>
      </c>
      <c r="O36" s="774">
        <v>1.5</v>
      </c>
      <c r="P36" s="774">
        <v>2.5</v>
      </c>
      <c r="Q36" s="774">
        <v>0</v>
      </c>
      <c r="R36" s="885">
        <f>SUM(L36*70)+(M36*75)+(N36*25)+(O36*60)+(P36*45)+(Q36*150)</f>
        <v>769.5</v>
      </c>
      <c r="S36" s="631"/>
      <c r="T36" s="631"/>
      <c r="U36" s="642"/>
      <c r="V36" s="633"/>
      <c r="W36" s="631"/>
      <c r="X36" s="631"/>
      <c r="Y36" s="631"/>
      <c r="Z36" s="631"/>
      <c r="AA36" s="625"/>
      <c r="AB36" s="876"/>
      <c r="AC36" s="54"/>
      <c r="AD36" s="148">
        <f>IF($A36=0,COUNTA($A$8:$A35),COUNTA($A$8:$A36))</f>
        <v>2</v>
      </c>
      <c r="AF36" s="130"/>
      <c r="AG36" s="125"/>
    </row>
    <row r="37" spans="1:33" ht="22.9" customHeight="1" thickTop="1" thickBot="1">
      <c r="A37" s="599"/>
      <c r="B37" s="888"/>
      <c r="C37" s="607"/>
      <c r="D37" s="768"/>
      <c r="E37" s="615"/>
      <c r="F37" s="231" t="s">
        <v>349</v>
      </c>
      <c r="G37" s="242"/>
      <c r="H37" s="242">
        <f>MROUND(INDEX($C:$C,MATCH(AD37,$AD:$AD,0))*G37/1000,1)</f>
        <v>0</v>
      </c>
      <c r="I37" s="242" t="s">
        <v>333</v>
      </c>
      <c r="J37" s="273"/>
      <c r="K37" s="664"/>
      <c r="L37" s="774"/>
      <c r="M37" s="774"/>
      <c r="N37" s="789"/>
      <c r="O37" s="774"/>
      <c r="P37" s="774"/>
      <c r="Q37" s="774"/>
      <c r="R37" s="885"/>
      <c r="S37" s="533"/>
      <c r="T37" s="533"/>
      <c r="U37" s="593"/>
      <c r="V37" s="596"/>
      <c r="W37" s="533"/>
      <c r="X37" s="533"/>
      <c r="Y37" s="533"/>
      <c r="Z37" s="533"/>
      <c r="AA37" s="877"/>
      <c r="AB37" s="878"/>
      <c r="AC37" s="54"/>
      <c r="AD37" s="148">
        <f>IF($A37=0,COUNTA($A$8:$A36),COUNTA($A$8:$A37))</f>
        <v>2</v>
      </c>
      <c r="AF37" s="130"/>
      <c r="AG37" s="125"/>
    </row>
    <row r="38" spans="1:33" ht="22.9" customHeight="1" thickTop="1" thickBot="1">
      <c r="A38" s="599"/>
      <c r="B38" s="888"/>
      <c r="C38" s="607"/>
      <c r="D38" s="768"/>
      <c r="E38" s="615"/>
      <c r="F38" s="150" t="s">
        <v>771</v>
      </c>
      <c r="G38" s="151"/>
      <c r="H38" s="151">
        <f>MROUND(INDEX($C:$C,MATCH(AD38,$AD:$AD,0))*G38/1000,1)</f>
        <v>0</v>
      </c>
      <c r="I38" s="151" t="s">
        <v>773</v>
      </c>
      <c r="J38" s="273"/>
      <c r="K38" s="664"/>
      <c r="L38" s="774"/>
      <c r="M38" s="774"/>
      <c r="N38" s="789"/>
      <c r="O38" s="774"/>
      <c r="P38" s="774"/>
      <c r="Q38" s="774"/>
      <c r="R38" s="885"/>
      <c r="S38" s="533"/>
      <c r="T38" s="533"/>
      <c r="U38" s="593"/>
      <c r="V38" s="596"/>
      <c r="W38" s="533"/>
      <c r="X38" s="533"/>
      <c r="Y38" s="533"/>
      <c r="Z38" s="533"/>
      <c r="AA38" s="877"/>
      <c r="AB38" s="878"/>
      <c r="AC38" s="54"/>
      <c r="AD38" s="148">
        <f>IF($A38=0,COUNTA($A$8:$A37),COUNTA($A$8:$A38))</f>
        <v>2</v>
      </c>
      <c r="AF38" s="130"/>
      <c r="AG38" s="125"/>
    </row>
    <row r="39" spans="1:33" ht="22.9" customHeight="1" thickTop="1" thickBot="1">
      <c r="A39" s="599"/>
      <c r="B39" s="888"/>
      <c r="C39" s="607"/>
      <c r="D39" s="768"/>
      <c r="E39" s="615"/>
      <c r="F39" s="401" t="s">
        <v>772</v>
      </c>
      <c r="G39" s="151"/>
      <c r="H39" s="151">
        <f>MROUND(INDEX($C:$C,MATCH(AD39,$AD:$AD,0))*G39/1000,0.1)</f>
        <v>0</v>
      </c>
      <c r="I39" s="151" t="s">
        <v>774</v>
      </c>
      <c r="J39" s="273"/>
      <c r="K39" s="664"/>
      <c r="L39" s="774"/>
      <c r="M39" s="774"/>
      <c r="N39" s="789"/>
      <c r="O39" s="774"/>
      <c r="P39" s="774"/>
      <c r="Q39" s="774"/>
      <c r="R39" s="885"/>
      <c r="S39" s="533"/>
      <c r="T39" s="533"/>
      <c r="U39" s="593"/>
      <c r="V39" s="596"/>
      <c r="W39" s="533"/>
      <c r="X39" s="533"/>
      <c r="Y39" s="533"/>
      <c r="Z39" s="533"/>
      <c r="AA39" s="877"/>
      <c r="AB39" s="878"/>
      <c r="AC39" s="54"/>
      <c r="AD39" s="148">
        <f>IF($A39=0,COUNTA($A$8:$A37),COUNTA($A$8:$A39))</f>
        <v>2</v>
      </c>
      <c r="AF39" s="130"/>
      <c r="AG39" s="125"/>
    </row>
    <row r="40" spans="1:33" ht="22.9" hidden="1" customHeight="1" thickTop="1" thickBot="1">
      <c r="A40" s="599"/>
      <c r="B40" s="888"/>
      <c r="C40" s="607"/>
      <c r="D40" s="768"/>
      <c r="E40" s="615"/>
      <c r="F40" s="223"/>
      <c r="G40" s="242"/>
      <c r="H40" s="242">
        <f t="shared" ref="H40:H50" si="7">MROUND(INDEX($C:$C,MATCH(AD40,$AD:$AD,0))*G40/1000,1)</f>
        <v>0</v>
      </c>
      <c r="I40" s="242" t="str">
        <f>H40&amp;+"K"</f>
        <v>0K</v>
      </c>
      <c r="J40" s="273"/>
      <c r="K40" s="664"/>
      <c r="L40" s="774"/>
      <c r="M40" s="774"/>
      <c r="N40" s="789"/>
      <c r="O40" s="774"/>
      <c r="P40" s="774"/>
      <c r="Q40" s="774"/>
      <c r="R40" s="885"/>
      <c r="S40" s="533"/>
      <c r="T40" s="533"/>
      <c r="U40" s="593"/>
      <c r="V40" s="596"/>
      <c r="W40" s="533"/>
      <c r="X40" s="533"/>
      <c r="Y40" s="533"/>
      <c r="Z40" s="533"/>
      <c r="AA40" s="877"/>
      <c r="AB40" s="878"/>
      <c r="AC40" s="54"/>
      <c r="AD40" s="148">
        <f>IF($A40=0,COUNTA($A$8:$A39),COUNTA($A$8:$A40))</f>
        <v>2</v>
      </c>
      <c r="AF40" s="130"/>
      <c r="AG40" s="125"/>
    </row>
    <row r="41" spans="1:33" ht="22.9" hidden="1" customHeight="1" thickTop="1" thickBot="1">
      <c r="A41" s="599"/>
      <c r="B41" s="888"/>
      <c r="C41" s="607"/>
      <c r="D41" s="768"/>
      <c r="E41" s="615"/>
      <c r="F41" s="223"/>
      <c r="G41" s="242"/>
      <c r="H41" s="242">
        <f t="shared" si="7"/>
        <v>0</v>
      </c>
      <c r="I41" s="242" t="str">
        <f>H41&amp;+"K"</f>
        <v>0K</v>
      </c>
      <c r="J41" s="273"/>
      <c r="K41" s="664"/>
      <c r="L41" s="774"/>
      <c r="M41" s="774"/>
      <c r="N41" s="789"/>
      <c r="O41" s="774"/>
      <c r="P41" s="774"/>
      <c r="Q41" s="774"/>
      <c r="R41" s="885"/>
      <c r="S41" s="533"/>
      <c r="T41" s="533"/>
      <c r="U41" s="593"/>
      <c r="V41" s="596"/>
      <c r="W41" s="533"/>
      <c r="X41" s="533"/>
      <c r="Y41" s="533"/>
      <c r="Z41" s="533"/>
      <c r="AA41" s="877"/>
      <c r="AB41" s="878"/>
      <c r="AC41" s="54"/>
      <c r="AD41" s="148">
        <f>IF($A41=0,COUNTA($A$8:$A40),COUNTA($A$8:$A41))</f>
        <v>2</v>
      </c>
      <c r="AF41" s="130"/>
      <c r="AG41" s="125"/>
    </row>
    <row r="42" spans="1:33" ht="22.9" hidden="1" customHeight="1" thickTop="1" thickBot="1">
      <c r="A42" s="599"/>
      <c r="B42" s="888"/>
      <c r="C42" s="607"/>
      <c r="D42" s="768"/>
      <c r="E42" s="615"/>
      <c r="F42" s="223"/>
      <c r="G42" s="242"/>
      <c r="H42" s="242">
        <f t="shared" si="7"/>
        <v>0</v>
      </c>
      <c r="I42" s="242" t="str">
        <f t="shared" ref="I42:I59" si="8">H42&amp;+"K"</f>
        <v>0K</v>
      </c>
      <c r="J42" s="273"/>
      <c r="K42" s="664"/>
      <c r="L42" s="774"/>
      <c r="M42" s="774"/>
      <c r="N42" s="789"/>
      <c r="O42" s="774"/>
      <c r="P42" s="774"/>
      <c r="Q42" s="774"/>
      <c r="R42" s="885"/>
      <c r="S42" s="533"/>
      <c r="T42" s="533"/>
      <c r="U42" s="593"/>
      <c r="V42" s="596"/>
      <c r="W42" s="533"/>
      <c r="X42" s="533"/>
      <c r="Y42" s="533"/>
      <c r="Z42" s="533"/>
      <c r="AA42" s="877"/>
      <c r="AB42" s="878"/>
      <c r="AC42" s="54"/>
      <c r="AD42" s="148">
        <f>IF($A42=0,COUNTA($A$8:$A41),COUNTA($A$8:$A42))</f>
        <v>2</v>
      </c>
      <c r="AF42" s="130"/>
      <c r="AG42" s="125"/>
    </row>
    <row r="43" spans="1:33" ht="22.9" hidden="1" customHeight="1" thickTop="1" thickBot="1">
      <c r="A43" s="599"/>
      <c r="B43" s="888"/>
      <c r="C43" s="607"/>
      <c r="D43" s="768"/>
      <c r="E43" s="615"/>
      <c r="F43" s="223"/>
      <c r="G43" s="242"/>
      <c r="H43" s="242">
        <f t="shared" si="7"/>
        <v>0</v>
      </c>
      <c r="I43" s="242" t="str">
        <f t="shared" si="8"/>
        <v>0K</v>
      </c>
      <c r="J43" s="273"/>
      <c r="K43" s="664"/>
      <c r="L43" s="774"/>
      <c r="M43" s="774"/>
      <c r="N43" s="789"/>
      <c r="O43" s="774"/>
      <c r="P43" s="774"/>
      <c r="Q43" s="774"/>
      <c r="R43" s="885"/>
      <c r="S43" s="533"/>
      <c r="T43" s="533"/>
      <c r="U43" s="593"/>
      <c r="V43" s="596"/>
      <c r="W43" s="533"/>
      <c r="X43" s="533"/>
      <c r="Y43" s="533"/>
      <c r="Z43" s="533"/>
      <c r="AA43" s="877"/>
      <c r="AB43" s="878"/>
      <c r="AC43" s="54"/>
      <c r="AD43" s="148">
        <f>IF($A43=0,COUNTA($A$8:$A42),COUNTA($A$8:$A43))</f>
        <v>2</v>
      </c>
      <c r="AF43" s="130"/>
      <c r="AG43" s="125"/>
    </row>
    <row r="44" spans="1:33" ht="22.9" hidden="1" customHeight="1" thickTop="1" thickBot="1">
      <c r="A44" s="599"/>
      <c r="B44" s="888"/>
      <c r="C44" s="607"/>
      <c r="D44" s="768"/>
      <c r="E44" s="615"/>
      <c r="F44" s="223"/>
      <c r="G44" s="242"/>
      <c r="H44" s="242">
        <f t="shared" si="7"/>
        <v>0</v>
      </c>
      <c r="I44" s="242" t="str">
        <f t="shared" si="8"/>
        <v>0K</v>
      </c>
      <c r="J44" s="273"/>
      <c r="K44" s="664"/>
      <c r="L44" s="774"/>
      <c r="M44" s="774"/>
      <c r="N44" s="789"/>
      <c r="O44" s="774"/>
      <c r="P44" s="774"/>
      <c r="Q44" s="774"/>
      <c r="R44" s="885"/>
      <c r="S44" s="533"/>
      <c r="T44" s="533"/>
      <c r="U44" s="593"/>
      <c r="V44" s="596"/>
      <c r="W44" s="533"/>
      <c r="X44" s="533"/>
      <c r="Y44" s="533"/>
      <c r="Z44" s="533"/>
      <c r="AA44" s="877"/>
      <c r="AB44" s="878"/>
      <c r="AC44" s="54"/>
      <c r="AD44" s="148">
        <f>IF($A44=0,COUNTA($A$8:$A43),COUNTA($A$8:$A44))</f>
        <v>2</v>
      </c>
      <c r="AF44" s="130"/>
      <c r="AG44" s="125"/>
    </row>
    <row r="45" spans="1:33" ht="22.9" hidden="1" customHeight="1" thickTop="1" thickBot="1">
      <c r="A45" s="599"/>
      <c r="B45" s="888"/>
      <c r="C45" s="890"/>
      <c r="D45" s="768"/>
      <c r="E45" s="615"/>
      <c r="F45" s="239"/>
      <c r="G45" s="239"/>
      <c r="H45" s="239">
        <f t="shared" si="7"/>
        <v>0</v>
      </c>
      <c r="I45" s="219" t="str">
        <f t="shared" si="8"/>
        <v>0K</v>
      </c>
      <c r="J45" s="239"/>
      <c r="K45" s="636"/>
      <c r="L45" s="774"/>
      <c r="M45" s="774"/>
      <c r="N45" s="789"/>
      <c r="O45" s="774"/>
      <c r="P45" s="774"/>
      <c r="Q45" s="774"/>
      <c r="R45" s="885"/>
      <c r="S45" s="533"/>
      <c r="T45" s="533"/>
      <c r="U45" s="593"/>
      <c r="V45" s="596"/>
      <c r="W45" s="533"/>
      <c r="X45" s="533"/>
      <c r="Y45" s="533"/>
      <c r="Z45" s="533"/>
      <c r="AA45" s="877"/>
      <c r="AB45" s="878"/>
      <c r="AC45" s="54"/>
      <c r="AD45" s="148">
        <f>IF($A45=0,COUNTA($A$8:$A44),COUNTA($A$8:$A45))</f>
        <v>2</v>
      </c>
      <c r="AF45" s="130"/>
      <c r="AG45" s="125"/>
    </row>
    <row r="46" spans="1:33" ht="22.9" customHeight="1" thickTop="1" thickBot="1">
      <c r="A46" s="599"/>
      <c r="B46" s="888"/>
      <c r="C46" s="890"/>
      <c r="D46" s="768"/>
      <c r="E46" s="881" t="s">
        <v>676</v>
      </c>
      <c r="F46" s="455" t="s">
        <v>677</v>
      </c>
      <c r="G46" s="225">
        <v>55</v>
      </c>
      <c r="H46" s="225">
        <f t="shared" si="7"/>
        <v>75</v>
      </c>
      <c r="I46" s="240" t="str">
        <f t="shared" ref="I46" si="9">H46&amp;+"K"</f>
        <v>75K</v>
      </c>
      <c r="J46" s="225"/>
      <c r="K46" s="884" t="s">
        <v>350</v>
      </c>
      <c r="L46" s="774"/>
      <c r="M46" s="774"/>
      <c r="N46" s="789"/>
      <c r="O46" s="774"/>
      <c r="P46" s="774"/>
      <c r="Q46" s="774"/>
      <c r="R46" s="885"/>
      <c r="S46" s="531"/>
      <c r="T46" s="531"/>
      <c r="U46" s="592"/>
      <c r="V46" s="595"/>
      <c r="W46" s="531"/>
      <c r="X46" s="531"/>
      <c r="Y46" s="531"/>
      <c r="Z46" s="531"/>
      <c r="AA46" s="877"/>
      <c r="AB46" s="878"/>
      <c r="AC46" s="54"/>
      <c r="AD46" s="148">
        <f>IF($A46=0,COUNTA($A$8:$A45),COUNTA($A$8:$A46))</f>
        <v>2</v>
      </c>
      <c r="AF46" s="130"/>
      <c r="AG46" s="125"/>
    </row>
    <row r="47" spans="1:33" ht="22.9" customHeight="1" thickTop="1" thickBot="1">
      <c r="A47" s="599"/>
      <c r="B47" s="888"/>
      <c r="C47" s="890"/>
      <c r="D47" s="768"/>
      <c r="E47" s="882"/>
      <c r="F47" s="275" t="s">
        <v>679</v>
      </c>
      <c r="G47" s="226">
        <v>15</v>
      </c>
      <c r="H47" s="226">
        <f t="shared" si="7"/>
        <v>20</v>
      </c>
      <c r="I47" s="242" t="str">
        <f t="shared" si="8"/>
        <v>20K</v>
      </c>
      <c r="J47" s="226"/>
      <c r="K47" s="636"/>
      <c r="L47" s="774"/>
      <c r="M47" s="774"/>
      <c r="N47" s="789"/>
      <c r="O47" s="774"/>
      <c r="P47" s="774"/>
      <c r="Q47" s="774"/>
      <c r="R47" s="885"/>
      <c r="S47" s="533"/>
      <c r="T47" s="533"/>
      <c r="U47" s="593"/>
      <c r="V47" s="596"/>
      <c r="W47" s="533"/>
      <c r="X47" s="533"/>
      <c r="Y47" s="533"/>
      <c r="Z47" s="533"/>
      <c r="AA47" s="877"/>
      <c r="AB47" s="878"/>
      <c r="AC47" s="54"/>
      <c r="AD47" s="148">
        <f>IF($A47=0,COUNTA($A$8:$A45),COUNTA($A$8:$A47))</f>
        <v>2</v>
      </c>
      <c r="AF47" s="130"/>
      <c r="AG47" s="125"/>
    </row>
    <row r="48" spans="1:33" ht="22.9" customHeight="1" thickTop="1" thickBot="1">
      <c r="A48" s="599"/>
      <c r="B48" s="888"/>
      <c r="C48" s="890"/>
      <c r="D48" s="768"/>
      <c r="E48" s="882"/>
      <c r="F48" s="289" t="s">
        <v>324</v>
      </c>
      <c r="G48" s="276">
        <v>11</v>
      </c>
      <c r="H48" s="226">
        <f t="shared" si="7"/>
        <v>15</v>
      </c>
      <c r="I48" s="242" t="str">
        <f t="shared" si="8"/>
        <v>15K</v>
      </c>
      <c r="J48" s="226"/>
      <c r="K48" s="636"/>
      <c r="L48" s="774"/>
      <c r="M48" s="774"/>
      <c r="N48" s="789"/>
      <c r="O48" s="774"/>
      <c r="P48" s="774"/>
      <c r="Q48" s="774"/>
      <c r="R48" s="885"/>
      <c r="S48" s="533"/>
      <c r="T48" s="533"/>
      <c r="U48" s="593"/>
      <c r="V48" s="596"/>
      <c r="W48" s="533"/>
      <c r="X48" s="533"/>
      <c r="Y48" s="533"/>
      <c r="Z48" s="533"/>
      <c r="AA48" s="877"/>
      <c r="AB48" s="878"/>
      <c r="AC48" s="54"/>
      <c r="AD48" s="148">
        <f>IF($A48=0,COUNTA($A$8:$A47),COUNTA($A$8:$A48))</f>
        <v>2</v>
      </c>
      <c r="AF48" s="130"/>
      <c r="AG48" s="125"/>
    </row>
    <row r="49" spans="1:33" ht="22.9" customHeight="1" thickTop="1" thickBot="1">
      <c r="A49" s="599"/>
      <c r="B49" s="888"/>
      <c r="C49" s="890"/>
      <c r="D49" s="768"/>
      <c r="E49" s="882"/>
      <c r="F49" s="289" t="s">
        <v>678</v>
      </c>
      <c r="G49" s="276">
        <v>2</v>
      </c>
      <c r="H49" s="226">
        <f t="shared" si="7"/>
        <v>3</v>
      </c>
      <c r="I49" s="242" t="str">
        <f t="shared" si="8"/>
        <v>3K</v>
      </c>
      <c r="J49" s="226"/>
      <c r="K49" s="636"/>
      <c r="L49" s="774"/>
      <c r="M49" s="774"/>
      <c r="N49" s="789"/>
      <c r="O49" s="774"/>
      <c r="P49" s="774"/>
      <c r="Q49" s="774"/>
      <c r="R49" s="885"/>
      <c r="S49" s="533"/>
      <c r="T49" s="533"/>
      <c r="U49" s="593"/>
      <c r="V49" s="596"/>
      <c r="W49" s="533"/>
      <c r="X49" s="533"/>
      <c r="Y49" s="533"/>
      <c r="Z49" s="533"/>
      <c r="AA49" s="877"/>
      <c r="AB49" s="878"/>
      <c r="AC49" s="54"/>
      <c r="AD49" s="148">
        <f>IF($A49=0,COUNTA($A$8:$A48),COUNTA($A$8:$A49))</f>
        <v>2</v>
      </c>
      <c r="AF49" s="130"/>
      <c r="AG49" s="125"/>
    </row>
    <row r="50" spans="1:33" ht="22.9" hidden="1" customHeight="1" thickTop="1" thickBot="1">
      <c r="A50" s="599"/>
      <c r="B50" s="888"/>
      <c r="C50" s="890"/>
      <c r="D50" s="768"/>
      <c r="E50" s="882"/>
      <c r="F50" s="226"/>
      <c r="G50" s="226"/>
      <c r="H50" s="226">
        <f t="shared" si="7"/>
        <v>0</v>
      </c>
      <c r="I50" s="242" t="str">
        <f t="shared" si="8"/>
        <v>0K</v>
      </c>
      <c r="J50" s="226"/>
      <c r="K50" s="636"/>
      <c r="L50" s="774"/>
      <c r="M50" s="774"/>
      <c r="N50" s="789"/>
      <c r="O50" s="774"/>
      <c r="P50" s="774"/>
      <c r="Q50" s="774"/>
      <c r="R50" s="885"/>
      <c r="S50" s="533"/>
      <c r="T50" s="533"/>
      <c r="U50" s="593"/>
      <c r="V50" s="596"/>
      <c r="W50" s="533"/>
      <c r="X50" s="533"/>
      <c r="Y50" s="533"/>
      <c r="Z50" s="533"/>
      <c r="AA50" s="877"/>
      <c r="AB50" s="878"/>
      <c r="AC50" s="54"/>
      <c r="AD50" s="148">
        <f>IF($A50=0,COUNTA($A$8:$A49),COUNTA($A$8:$A50))</f>
        <v>2</v>
      </c>
      <c r="AF50" s="130"/>
      <c r="AG50" s="125"/>
    </row>
    <row r="51" spans="1:33" ht="22.9" hidden="1" customHeight="1" thickTop="1" thickBot="1">
      <c r="A51" s="599"/>
      <c r="B51" s="888"/>
      <c r="C51" s="890"/>
      <c r="D51" s="768"/>
      <c r="E51" s="882"/>
      <c r="F51" s="226"/>
      <c r="G51" s="226"/>
      <c r="H51" s="226"/>
      <c r="I51" s="226" t="s">
        <v>351</v>
      </c>
      <c r="J51" s="226"/>
      <c r="K51" s="636"/>
      <c r="L51" s="774"/>
      <c r="M51" s="774"/>
      <c r="N51" s="789"/>
      <c r="O51" s="774"/>
      <c r="P51" s="774"/>
      <c r="Q51" s="774"/>
      <c r="R51" s="885"/>
      <c r="S51" s="533"/>
      <c r="T51" s="533"/>
      <c r="U51" s="593"/>
      <c r="V51" s="596"/>
      <c r="W51" s="533"/>
      <c r="X51" s="533"/>
      <c r="Y51" s="533"/>
      <c r="Z51" s="533"/>
      <c r="AA51" s="877"/>
      <c r="AB51" s="878"/>
      <c r="AC51" s="54"/>
      <c r="AD51" s="148">
        <f>IF($A51=0,COUNTA($A$8:$A50),COUNTA($A$8:$A51))</f>
        <v>2</v>
      </c>
      <c r="AF51" s="130"/>
      <c r="AG51" s="125"/>
    </row>
    <row r="52" spans="1:33" ht="22.9" hidden="1" customHeight="1" thickTop="1" thickBot="1">
      <c r="A52" s="599"/>
      <c r="B52" s="888"/>
      <c r="C52" s="890"/>
      <c r="D52" s="768"/>
      <c r="E52" s="882"/>
      <c r="F52" s="276"/>
      <c r="G52" s="276"/>
      <c r="H52" s="226">
        <f>MROUND(INDEX($C:$C,MATCH(AD52,$AD:$AD,0))*G52/1000,1)</f>
        <v>0</v>
      </c>
      <c r="I52" s="242" t="str">
        <f t="shared" si="8"/>
        <v>0K</v>
      </c>
      <c r="J52" s="226"/>
      <c r="K52" s="636"/>
      <c r="L52" s="774"/>
      <c r="M52" s="774"/>
      <c r="N52" s="789"/>
      <c r="O52" s="774"/>
      <c r="P52" s="774"/>
      <c r="Q52" s="774"/>
      <c r="R52" s="885"/>
      <c r="S52" s="533"/>
      <c r="T52" s="533"/>
      <c r="U52" s="593"/>
      <c r="V52" s="596"/>
      <c r="W52" s="533"/>
      <c r="X52" s="533"/>
      <c r="Y52" s="533"/>
      <c r="Z52" s="533"/>
      <c r="AA52" s="877"/>
      <c r="AB52" s="878"/>
      <c r="AC52" s="54"/>
      <c r="AD52" s="148">
        <f>IF($A52=0,COUNTA($A$8:$A51),COUNTA($A$8:$A52))</f>
        <v>2</v>
      </c>
      <c r="AF52" s="130"/>
      <c r="AG52" s="125"/>
    </row>
    <row r="53" spans="1:33" ht="22.9" hidden="1" customHeight="1" thickTop="1" thickBot="1">
      <c r="A53" s="599"/>
      <c r="B53" s="888"/>
      <c r="C53" s="890"/>
      <c r="D53" s="768"/>
      <c r="E53" s="882"/>
      <c r="F53" s="276"/>
      <c r="G53" s="276"/>
      <c r="H53" s="226">
        <f>MROUND(INDEX($C:$C,MATCH(AD53,$AD:$AD,0))*G53/1000,1)</f>
        <v>0</v>
      </c>
      <c r="I53" s="226" t="str">
        <f t="shared" si="8"/>
        <v>0K</v>
      </c>
      <c r="J53" s="226"/>
      <c r="K53" s="636"/>
      <c r="L53" s="774"/>
      <c r="M53" s="774"/>
      <c r="N53" s="789"/>
      <c r="O53" s="774"/>
      <c r="P53" s="774"/>
      <c r="Q53" s="774"/>
      <c r="R53" s="885"/>
      <c r="S53" s="533"/>
      <c r="T53" s="533"/>
      <c r="U53" s="593"/>
      <c r="V53" s="596"/>
      <c r="W53" s="533"/>
      <c r="X53" s="533"/>
      <c r="Y53" s="533"/>
      <c r="Z53" s="533"/>
      <c r="AA53" s="877"/>
      <c r="AB53" s="878"/>
      <c r="AC53" s="54"/>
      <c r="AD53" s="148">
        <f>IF($A53=0,COUNTA($A$8:$A52),COUNTA($A$8:$A53))</f>
        <v>2</v>
      </c>
      <c r="AF53" s="130"/>
      <c r="AG53" s="125"/>
    </row>
    <row r="54" spans="1:33" ht="22.9" hidden="1" customHeight="1" thickTop="1" thickBot="1">
      <c r="A54" s="599"/>
      <c r="B54" s="888"/>
      <c r="C54" s="890"/>
      <c r="D54" s="768"/>
      <c r="E54" s="883"/>
      <c r="F54" s="227"/>
      <c r="G54" s="227"/>
      <c r="H54" s="229">
        <f>MROUND(INDEX($C:$C,MATCH(AD54,$AD:$AD,0))*G54/1000,1)</f>
        <v>0</v>
      </c>
      <c r="I54" s="229" t="str">
        <f t="shared" si="8"/>
        <v>0K</v>
      </c>
      <c r="J54" s="229"/>
      <c r="K54" s="624"/>
      <c r="L54" s="774"/>
      <c r="M54" s="774"/>
      <c r="N54" s="789"/>
      <c r="O54" s="774"/>
      <c r="P54" s="774"/>
      <c r="Q54" s="774"/>
      <c r="R54" s="885"/>
      <c r="S54" s="532"/>
      <c r="T54" s="532"/>
      <c r="U54" s="594"/>
      <c r="V54" s="597"/>
      <c r="W54" s="532"/>
      <c r="X54" s="532"/>
      <c r="Y54" s="532"/>
      <c r="Z54" s="532"/>
      <c r="AA54" s="877"/>
      <c r="AB54" s="878"/>
      <c r="AC54" s="54"/>
      <c r="AD54" s="148">
        <f>IF($A54=0,COUNTA($A$8:$A53),COUNTA($A$8:$A54))</f>
        <v>2</v>
      </c>
      <c r="AF54" s="130"/>
      <c r="AG54" s="125"/>
    </row>
    <row r="55" spans="1:33" ht="22.9" customHeight="1" thickTop="1" thickBot="1">
      <c r="A55" s="599"/>
      <c r="B55" s="888"/>
      <c r="C55" s="890"/>
      <c r="D55" s="768"/>
      <c r="E55" s="648" t="s">
        <v>236</v>
      </c>
      <c r="F55" s="225" t="s">
        <v>454</v>
      </c>
      <c r="G55" s="225">
        <v>66</v>
      </c>
      <c r="H55" s="225">
        <f>MROUND(INDEX($C:$C,MATCH(AD55,$AD:$AD,0))*G55/1000,1)</f>
        <v>90</v>
      </c>
      <c r="I55" s="225" t="str">
        <f t="shared" si="8"/>
        <v>90K</v>
      </c>
      <c r="J55" s="225"/>
      <c r="K55" s="618" t="s">
        <v>312</v>
      </c>
      <c r="L55" s="774"/>
      <c r="M55" s="774"/>
      <c r="N55" s="789"/>
      <c r="O55" s="774"/>
      <c r="P55" s="774"/>
      <c r="Q55" s="774"/>
      <c r="R55" s="885"/>
      <c r="S55" s="531"/>
      <c r="T55" s="531"/>
      <c r="U55" s="592"/>
      <c r="V55" s="595"/>
      <c r="W55" s="531"/>
      <c r="X55" s="531"/>
      <c r="Y55" s="531"/>
      <c r="Z55" s="531"/>
      <c r="AA55" s="877"/>
      <c r="AB55" s="878"/>
      <c r="AC55" s="54"/>
      <c r="AD55" s="148">
        <f>IF($A55=0,COUNTA($A$8:$A54),COUNTA($A$8:$A55))</f>
        <v>2</v>
      </c>
      <c r="AF55" s="130"/>
      <c r="AG55" s="125"/>
    </row>
    <row r="56" spans="1:33" ht="22.9" customHeight="1" thickTop="1" thickBot="1">
      <c r="A56" s="599"/>
      <c r="B56" s="888"/>
      <c r="C56" s="890"/>
      <c r="D56" s="768"/>
      <c r="E56" s="621"/>
      <c r="F56" s="228" t="s">
        <v>308</v>
      </c>
      <c r="G56" s="229">
        <v>0.45</v>
      </c>
      <c r="H56" s="224">
        <f>MROUND(INDEX($C:$C,MATCH(AD56,$AD:$AD,0))*G56/1000,0.1)</f>
        <v>0.60000000000000009</v>
      </c>
      <c r="I56" s="224" t="str">
        <f t="shared" si="8"/>
        <v>0.6K</v>
      </c>
      <c r="J56" s="251"/>
      <c r="K56" s="619"/>
      <c r="L56" s="774"/>
      <c r="M56" s="774"/>
      <c r="N56" s="789"/>
      <c r="O56" s="774"/>
      <c r="P56" s="774"/>
      <c r="Q56" s="774"/>
      <c r="R56" s="885"/>
      <c r="S56" s="532"/>
      <c r="T56" s="532"/>
      <c r="U56" s="594"/>
      <c r="V56" s="597"/>
      <c r="W56" s="532"/>
      <c r="X56" s="532"/>
      <c r="Y56" s="532"/>
      <c r="Z56" s="532"/>
      <c r="AA56" s="877"/>
      <c r="AB56" s="878"/>
      <c r="AC56" s="54"/>
      <c r="AD56" s="148">
        <f>IF($A56=0,COUNTA($A$8:$A55),COUNTA($A$8:$A56))</f>
        <v>2</v>
      </c>
      <c r="AF56" s="130"/>
      <c r="AG56" s="125"/>
    </row>
    <row r="57" spans="1:33" ht="22.9" customHeight="1" thickTop="1" thickBot="1">
      <c r="A57" s="599"/>
      <c r="B57" s="888"/>
      <c r="C57" s="890"/>
      <c r="D57" s="768"/>
      <c r="E57" s="574" t="s">
        <v>405</v>
      </c>
      <c r="F57" s="266" t="s">
        <v>406</v>
      </c>
      <c r="G57" s="222">
        <v>29</v>
      </c>
      <c r="H57" s="222">
        <f>MROUND(INDEX($C:$C,MATCH(AD57,$AD:$AD,0))*G57/1000,1)</f>
        <v>40</v>
      </c>
      <c r="I57" s="225" t="str">
        <f t="shared" si="8"/>
        <v>40K</v>
      </c>
      <c r="J57" s="222"/>
      <c r="K57" s="886" t="s">
        <v>514</v>
      </c>
      <c r="L57" s="774"/>
      <c r="M57" s="774"/>
      <c r="N57" s="789"/>
      <c r="O57" s="774"/>
      <c r="P57" s="774"/>
      <c r="Q57" s="774"/>
      <c r="R57" s="885"/>
      <c r="S57" s="531"/>
      <c r="T57" s="531"/>
      <c r="U57" s="592"/>
      <c r="V57" s="595"/>
      <c r="W57" s="531"/>
      <c r="X57" s="531"/>
      <c r="Y57" s="531"/>
      <c r="Z57" s="531"/>
      <c r="AA57" s="877"/>
      <c r="AB57" s="878"/>
      <c r="AC57" s="54"/>
      <c r="AD57" s="148">
        <f>IF($A57=0,COUNTA($A$8:$A56),COUNTA($A$8:$A57))</f>
        <v>2</v>
      </c>
      <c r="AF57" s="130"/>
      <c r="AG57" s="125"/>
    </row>
    <row r="58" spans="1:33" ht="22.9" customHeight="1" thickTop="1" thickBot="1">
      <c r="A58" s="599"/>
      <c r="B58" s="888"/>
      <c r="C58" s="890"/>
      <c r="D58" s="768"/>
      <c r="E58" s="615"/>
      <c r="F58" s="231" t="s">
        <v>352</v>
      </c>
      <c r="G58" s="232">
        <v>6.5</v>
      </c>
      <c r="H58" s="232">
        <f>MROUND(INDEX($C:$C,MATCH(AD58,$AD:$AD,0))*G58/1000,3)</f>
        <v>9</v>
      </c>
      <c r="I58" s="277" t="str">
        <f t="shared" si="8"/>
        <v>9K</v>
      </c>
      <c r="J58" s="232"/>
      <c r="K58" s="886"/>
      <c r="L58" s="774"/>
      <c r="M58" s="774"/>
      <c r="N58" s="789"/>
      <c r="O58" s="774"/>
      <c r="P58" s="774"/>
      <c r="Q58" s="774"/>
      <c r="R58" s="885"/>
      <c r="S58" s="533"/>
      <c r="T58" s="533"/>
      <c r="U58" s="593"/>
      <c r="V58" s="596"/>
      <c r="W58" s="533"/>
      <c r="X58" s="533"/>
      <c r="Y58" s="533"/>
      <c r="Z58" s="533"/>
      <c r="AA58" s="877"/>
      <c r="AB58" s="878"/>
      <c r="AC58" s="54"/>
      <c r="AD58" s="148">
        <f>IF($A58=0,COUNTA($A$8:$A57),COUNTA($A$8:$A58))</f>
        <v>2</v>
      </c>
      <c r="AF58" s="130"/>
      <c r="AG58" s="125"/>
    </row>
    <row r="59" spans="1:33" ht="22.9" customHeight="1" thickTop="1" thickBot="1">
      <c r="A59" s="599"/>
      <c r="B59" s="888"/>
      <c r="C59" s="890"/>
      <c r="D59" s="768"/>
      <c r="E59" s="615"/>
      <c r="F59" s="232" t="s">
        <v>353</v>
      </c>
      <c r="G59" s="232">
        <v>8.5</v>
      </c>
      <c r="H59" s="232">
        <f>MROUND(INDEX($C:$C,MATCH(AD59,$AD:$AD,0))*G59/1000,3)</f>
        <v>12</v>
      </c>
      <c r="I59" s="277" t="str">
        <f t="shared" si="8"/>
        <v>12K</v>
      </c>
      <c r="J59" s="232"/>
      <c r="K59" s="886"/>
      <c r="L59" s="774"/>
      <c r="M59" s="774"/>
      <c r="N59" s="789"/>
      <c r="O59" s="774"/>
      <c r="P59" s="774"/>
      <c r="Q59" s="774"/>
      <c r="R59" s="885"/>
      <c r="S59" s="533"/>
      <c r="T59" s="533"/>
      <c r="U59" s="593"/>
      <c r="V59" s="596"/>
      <c r="W59" s="533"/>
      <c r="X59" s="533"/>
      <c r="Y59" s="533"/>
      <c r="Z59" s="533"/>
      <c r="AA59" s="877"/>
      <c r="AB59" s="878"/>
      <c r="AC59" s="54"/>
      <c r="AD59" s="148">
        <f>IF($A59=0,COUNTA($A$8:$A58),COUNTA($A$8:$A59))</f>
        <v>2</v>
      </c>
      <c r="AF59" s="130"/>
      <c r="AG59" s="125"/>
    </row>
    <row r="60" spans="1:33" ht="22.9" customHeight="1" thickTop="1" thickBot="1">
      <c r="A60" s="599"/>
      <c r="B60" s="888"/>
      <c r="C60" s="890"/>
      <c r="D60" s="768"/>
      <c r="E60" s="615"/>
      <c r="F60" s="339" t="s">
        <v>513</v>
      </c>
      <c r="G60" s="339"/>
      <c r="H60" s="339">
        <f>MROUND(INDEX($C:$C,MATCH(AD60,$AD:$AD,0))*G60/1000,1)</f>
        <v>0</v>
      </c>
      <c r="I60" s="339" t="s">
        <v>134</v>
      </c>
      <c r="J60" s="223"/>
      <c r="K60" s="886"/>
      <c r="L60" s="774"/>
      <c r="M60" s="774"/>
      <c r="N60" s="789"/>
      <c r="O60" s="774"/>
      <c r="P60" s="774"/>
      <c r="Q60" s="774"/>
      <c r="R60" s="885"/>
      <c r="S60" s="533"/>
      <c r="T60" s="533"/>
      <c r="U60" s="593"/>
      <c r="V60" s="596"/>
      <c r="W60" s="533"/>
      <c r="X60" s="533"/>
      <c r="Y60" s="533"/>
      <c r="Z60" s="533"/>
      <c r="AA60" s="877"/>
      <c r="AB60" s="878"/>
      <c r="AC60" s="54"/>
      <c r="AD60" s="148">
        <f>IF($A60=0,COUNTA($A$8:$A59),COUNTA($A$8:$A60))</f>
        <v>2</v>
      </c>
      <c r="AF60" s="130"/>
      <c r="AG60" s="125"/>
    </row>
    <row r="61" spans="1:33" ht="22.9" hidden="1" customHeight="1" thickTop="1" thickBot="1">
      <c r="A61" s="599"/>
      <c r="B61" s="888"/>
      <c r="C61" s="890"/>
      <c r="D61" s="768"/>
      <c r="E61" s="615"/>
      <c r="F61" s="232"/>
      <c r="G61" s="232"/>
      <c r="H61" s="226">
        <f>MROUND(INDEX($C:$C,MATCH(AD61,$AD:$AD,0))*G61/1000,1)</f>
        <v>0</v>
      </c>
      <c r="I61" s="277" t="str">
        <f t="shared" ref="I61:I64" si="10">MROUND(H61,1)&amp;+"K"</f>
        <v>0K</v>
      </c>
      <c r="J61" s="223"/>
      <c r="K61" s="886"/>
      <c r="L61" s="774"/>
      <c r="M61" s="774"/>
      <c r="N61" s="789"/>
      <c r="O61" s="774"/>
      <c r="P61" s="774"/>
      <c r="Q61" s="774"/>
      <c r="R61" s="885"/>
      <c r="S61" s="533"/>
      <c r="T61" s="533"/>
      <c r="U61" s="593"/>
      <c r="V61" s="596"/>
      <c r="W61" s="533"/>
      <c r="X61" s="533"/>
      <c r="Y61" s="533"/>
      <c r="Z61" s="533"/>
      <c r="AA61" s="877"/>
      <c r="AB61" s="878"/>
      <c r="AC61" s="54"/>
      <c r="AD61" s="148">
        <f>IF($A61=0,COUNTA($A$8:$A60),COUNTA($A$8:$A61))</f>
        <v>2</v>
      </c>
      <c r="AF61" s="130"/>
      <c r="AG61" s="125"/>
    </row>
    <row r="62" spans="1:33" ht="22.9" hidden="1" customHeight="1" thickTop="1" thickBot="1">
      <c r="A62" s="599"/>
      <c r="B62" s="888"/>
      <c r="C62" s="890"/>
      <c r="D62" s="768"/>
      <c r="E62" s="615"/>
      <c r="F62" s="232"/>
      <c r="G62" s="232"/>
      <c r="H62" s="232">
        <f>MROUND(INDEX($C:$C,MATCH(AD62,$AD:$AD,0))*G62/1000,1)</f>
        <v>0</v>
      </c>
      <c r="I62" s="232" t="str">
        <f t="shared" si="10"/>
        <v>0K</v>
      </c>
      <c r="J62" s="223"/>
      <c r="K62" s="886"/>
      <c r="L62" s="774"/>
      <c r="M62" s="774"/>
      <c r="N62" s="789"/>
      <c r="O62" s="774"/>
      <c r="P62" s="774"/>
      <c r="Q62" s="774"/>
      <c r="R62" s="885"/>
      <c r="S62" s="533"/>
      <c r="T62" s="533"/>
      <c r="U62" s="593"/>
      <c r="V62" s="596"/>
      <c r="W62" s="533"/>
      <c r="X62" s="533"/>
      <c r="Y62" s="533"/>
      <c r="Z62" s="533"/>
      <c r="AA62" s="877"/>
      <c r="AB62" s="878"/>
      <c r="AC62" s="54"/>
      <c r="AD62" s="148">
        <f>IF($A62=0,COUNTA($A$8:$A61),COUNTA($A$8:$A62))</f>
        <v>2</v>
      </c>
      <c r="AF62" s="130"/>
      <c r="AG62" s="125"/>
    </row>
    <row r="63" spans="1:33" ht="22.9" hidden="1" customHeight="1" thickTop="1" thickBot="1">
      <c r="A63" s="599"/>
      <c r="B63" s="888"/>
      <c r="C63" s="890"/>
      <c r="D63" s="768"/>
      <c r="E63" s="615"/>
      <c r="F63" s="232"/>
      <c r="G63" s="232"/>
      <c r="H63" s="232">
        <f>MROUND(INDEX($C:$C,MATCH(AD63,$AD:$AD,0))*G63/1000,1)</f>
        <v>0</v>
      </c>
      <c r="I63" s="277" t="str">
        <f t="shared" si="10"/>
        <v>0K</v>
      </c>
      <c r="J63" s="223"/>
      <c r="K63" s="886"/>
      <c r="L63" s="774"/>
      <c r="M63" s="774"/>
      <c r="N63" s="789"/>
      <c r="O63" s="774"/>
      <c r="P63" s="774"/>
      <c r="Q63" s="774"/>
      <c r="R63" s="885"/>
      <c r="S63" s="533"/>
      <c r="T63" s="533"/>
      <c r="U63" s="593"/>
      <c r="V63" s="596"/>
      <c r="W63" s="533"/>
      <c r="X63" s="533"/>
      <c r="Y63" s="533"/>
      <c r="Z63" s="533"/>
      <c r="AA63" s="877"/>
      <c r="AB63" s="878"/>
      <c r="AC63" s="54"/>
      <c r="AD63" s="148">
        <f>IF($A63=0,COUNTA($A$8:$A62),COUNTA($A$8:$A63))</f>
        <v>2</v>
      </c>
      <c r="AF63" s="130"/>
      <c r="AG63" s="125"/>
    </row>
    <row r="64" spans="1:33" ht="22.9" hidden="1" customHeight="1" thickTop="1" thickBot="1">
      <c r="A64" s="599"/>
      <c r="B64" s="888"/>
      <c r="C64" s="890"/>
      <c r="D64" s="768"/>
      <c r="E64" s="621"/>
      <c r="F64" s="232"/>
      <c r="G64" s="232"/>
      <c r="H64" s="232">
        <f>MROUND(INDEX($C:$C,MATCH(AD64,$AD:$AD,0))*G64/1000,1)</f>
        <v>0</v>
      </c>
      <c r="I64" s="232" t="str">
        <f t="shared" si="10"/>
        <v>0K</v>
      </c>
      <c r="J64" s="224"/>
      <c r="K64" s="886"/>
      <c r="L64" s="774"/>
      <c r="M64" s="774"/>
      <c r="N64" s="789"/>
      <c r="O64" s="774"/>
      <c r="P64" s="774"/>
      <c r="Q64" s="774"/>
      <c r="R64" s="885"/>
      <c r="S64" s="632"/>
      <c r="T64" s="632"/>
      <c r="U64" s="643"/>
      <c r="V64" s="634"/>
      <c r="W64" s="632"/>
      <c r="X64" s="632"/>
      <c r="Y64" s="632"/>
      <c r="Z64" s="632"/>
      <c r="AA64" s="877"/>
      <c r="AB64" s="878"/>
      <c r="AC64" s="54"/>
      <c r="AD64" s="148">
        <f>IF($A64=0,COUNTA($A$8:$A63),COUNTA($A$8:$A64))</f>
        <v>2</v>
      </c>
      <c r="AF64" s="130"/>
      <c r="AG64" s="125"/>
    </row>
    <row r="65" spans="1:33" ht="22.9" customHeight="1" thickTop="1" thickBot="1">
      <c r="A65" s="599"/>
      <c r="B65" s="889"/>
      <c r="C65" s="891"/>
      <c r="D65" s="769"/>
      <c r="E65" s="324" t="s">
        <v>437</v>
      </c>
      <c r="F65" s="775" t="s">
        <v>438</v>
      </c>
      <c r="G65" s="776"/>
      <c r="H65" s="776"/>
      <c r="I65" s="776"/>
      <c r="J65" s="278"/>
      <c r="K65" s="279" t="s">
        <v>338</v>
      </c>
      <c r="L65" s="774"/>
      <c r="M65" s="774"/>
      <c r="N65" s="789"/>
      <c r="O65" s="774"/>
      <c r="P65" s="774"/>
      <c r="Q65" s="774"/>
      <c r="R65" s="885"/>
      <c r="S65" s="235"/>
      <c r="T65" s="235"/>
      <c r="U65" s="271"/>
      <c r="V65" s="237"/>
      <c r="W65" s="235"/>
      <c r="X65" s="235"/>
      <c r="Y65" s="235"/>
      <c r="Z65" s="235"/>
      <c r="AA65" s="879"/>
      <c r="AB65" s="880"/>
      <c r="AC65" s="54"/>
      <c r="AD65" s="148">
        <f>IF($A65=0,COUNTA($A$8:$A64),COUNTA($A$8:$A65))</f>
        <v>2</v>
      </c>
      <c r="AF65" s="130"/>
      <c r="AG65" s="125"/>
    </row>
    <row r="66" spans="1:33" ht="19.899999999999999" customHeight="1" thickTop="1">
      <c r="A66" s="718">
        <v>45299</v>
      </c>
      <c r="B66" s="870" t="s">
        <v>204</v>
      </c>
      <c r="C66" s="871">
        <v>1363</v>
      </c>
      <c r="D66" s="725" t="str">
        <f>E66</f>
        <v>奶香義大利麵</v>
      </c>
      <c r="E66" s="906" t="s">
        <v>515</v>
      </c>
      <c r="F66" s="374" t="s">
        <v>537</v>
      </c>
      <c r="G66" s="280">
        <v>42</v>
      </c>
      <c r="H66" s="281">
        <f t="shared" ref="H66:H76" si="11">MROUND(INDEX($C:$C,MATCH(AD66,$AD:$AD,0))*G66/1000,1)</f>
        <v>57</v>
      </c>
      <c r="I66" s="217" t="str">
        <f>H66&amp;+"K"</f>
        <v>57K</v>
      </c>
      <c r="J66" s="230"/>
      <c r="K66" s="872" t="s">
        <v>521</v>
      </c>
      <c r="L66" s="858">
        <v>4.2</v>
      </c>
      <c r="M66" s="851">
        <v>3</v>
      </c>
      <c r="N66" s="865">
        <v>1.8</v>
      </c>
      <c r="O66" s="851">
        <v>1</v>
      </c>
      <c r="P66" s="851">
        <v>2.6</v>
      </c>
      <c r="Q66" s="727">
        <v>0</v>
      </c>
      <c r="R66" s="873">
        <f>SUM(L66*70)+(M66*75)+(N66*25)+(O66*60)+(P66*45)+(Q66*150)</f>
        <v>741</v>
      </c>
      <c r="S66" s="855"/>
      <c r="T66" s="855"/>
      <c r="U66" s="856"/>
      <c r="V66" s="857"/>
      <c r="W66" s="855"/>
      <c r="X66" s="855"/>
      <c r="Y66" s="855"/>
      <c r="Z66" s="855"/>
      <c r="AA66" s="844"/>
      <c r="AB66" s="845"/>
      <c r="AC66" s="54"/>
      <c r="AD66" s="148">
        <f>IF($A66=0,COUNTA($A$8:$A65),COUNTA($A$8:$A66))</f>
        <v>3</v>
      </c>
      <c r="AF66" s="130"/>
      <c r="AG66" s="125"/>
    </row>
    <row r="67" spans="1:33" ht="19.899999999999999" customHeight="1">
      <c r="A67" s="599"/>
      <c r="B67" s="603"/>
      <c r="C67" s="607"/>
      <c r="D67" s="611"/>
      <c r="E67" s="575"/>
      <c r="F67" s="169" t="s">
        <v>232</v>
      </c>
      <c r="G67" s="169">
        <v>15</v>
      </c>
      <c r="H67" s="231">
        <f t="shared" si="11"/>
        <v>20</v>
      </c>
      <c r="I67" s="231" t="str">
        <f t="shared" ref="I67:I75" si="12">H67&amp;+"K"</f>
        <v>20K</v>
      </c>
      <c r="J67" s="264"/>
      <c r="K67" s="745"/>
      <c r="L67" s="859"/>
      <c r="M67" s="852"/>
      <c r="N67" s="866"/>
      <c r="O67" s="852"/>
      <c r="P67" s="852"/>
      <c r="Q67" s="649"/>
      <c r="R67" s="874"/>
      <c r="S67" s="532"/>
      <c r="T67" s="532"/>
      <c r="U67" s="594"/>
      <c r="V67" s="597"/>
      <c r="W67" s="532"/>
      <c r="X67" s="532"/>
      <c r="Y67" s="532"/>
      <c r="Z67" s="532"/>
      <c r="AA67" s="846"/>
      <c r="AB67" s="847"/>
      <c r="AC67" s="54"/>
      <c r="AD67" s="148">
        <f>IF($A67=0,COUNTA($A$8:$A66),COUNTA($A$8:$A67))</f>
        <v>3</v>
      </c>
      <c r="AF67" s="130"/>
      <c r="AG67" s="125"/>
    </row>
    <row r="68" spans="1:33" ht="19.899999999999999" customHeight="1">
      <c r="A68" s="599"/>
      <c r="B68" s="603"/>
      <c r="C68" s="607"/>
      <c r="D68" s="611"/>
      <c r="E68" s="575"/>
      <c r="F68" s="330" t="s">
        <v>523</v>
      </c>
      <c r="G68" s="330">
        <v>0.9</v>
      </c>
      <c r="H68" s="186">
        <f t="shared" si="11"/>
        <v>1</v>
      </c>
      <c r="I68" s="186" t="str">
        <f t="shared" si="12"/>
        <v>1K</v>
      </c>
      <c r="J68" s="264"/>
      <c r="K68" s="636"/>
      <c r="L68" s="859"/>
      <c r="M68" s="852"/>
      <c r="N68" s="866"/>
      <c r="O68" s="852"/>
      <c r="P68" s="852"/>
      <c r="Q68" s="649"/>
      <c r="R68" s="874"/>
      <c r="S68" s="532"/>
      <c r="T68" s="532"/>
      <c r="U68" s="594"/>
      <c r="V68" s="597"/>
      <c r="W68" s="532"/>
      <c r="X68" s="532"/>
      <c r="Y68" s="532"/>
      <c r="Z68" s="532"/>
      <c r="AA68" s="846"/>
      <c r="AB68" s="847"/>
      <c r="AC68" s="54"/>
      <c r="AD68" s="148">
        <f>IF($A68=0,COUNTA($A$8:$A67),COUNTA($A$8:$A68))</f>
        <v>3</v>
      </c>
      <c r="AF68" s="130"/>
      <c r="AG68" s="125"/>
    </row>
    <row r="69" spans="1:33" ht="19.899999999999999" customHeight="1">
      <c r="A69" s="599"/>
      <c r="B69" s="603"/>
      <c r="C69" s="607"/>
      <c r="D69" s="611"/>
      <c r="E69" s="575"/>
      <c r="F69" s="108" t="s">
        <v>243</v>
      </c>
      <c r="G69" s="108">
        <v>18</v>
      </c>
      <c r="H69" s="264">
        <f t="shared" si="11"/>
        <v>25</v>
      </c>
      <c r="I69" s="264" t="str">
        <f t="shared" si="12"/>
        <v>25K</v>
      </c>
      <c r="J69" s="264"/>
      <c r="K69" s="636"/>
      <c r="L69" s="859"/>
      <c r="M69" s="852"/>
      <c r="N69" s="866"/>
      <c r="O69" s="852"/>
      <c r="P69" s="852"/>
      <c r="Q69" s="649"/>
      <c r="R69" s="874"/>
      <c r="S69" s="532"/>
      <c r="T69" s="532"/>
      <c r="U69" s="594"/>
      <c r="V69" s="597"/>
      <c r="W69" s="532"/>
      <c r="X69" s="532"/>
      <c r="Y69" s="532"/>
      <c r="Z69" s="532"/>
      <c r="AA69" s="846"/>
      <c r="AB69" s="847"/>
      <c r="AC69" s="54"/>
      <c r="AD69" s="148">
        <f>IF($A69=0,COUNTA($A$8:$A68),COUNTA($A$8:$A69))</f>
        <v>3</v>
      </c>
      <c r="AF69" s="130"/>
      <c r="AG69" s="125"/>
    </row>
    <row r="70" spans="1:33" ht="19.899999999999999" customHeight="1">
      <c r="A70" s="599"/>
      <c r="B70" s="603"/>
      <c r="C70" s="607"/>
      <c r="D70" s="611"/>
      <c r="E70" s="575"/>
      <c r="F70" s="108" t="s">
        <v>518</v>
      </c>
      <c r="G70" s="108">
        <v>9</v>
      </c>
      <c r="H70" s="264">
        <f t="shared" si="11"/>
        <v>12</v>
      </c>
      <c r="I70" s="264" t="str">
        <f t="shared" si="12"/>
        <v>12K</v>
      </c>
      <c r="J70" s="264"/>
      <c r="K70" s="636"/>
      <c r="L70" s="859"/>
      <c r="M70" s="852"/>
      <c r="N70" s="866"/>
      <c r="O70" s="852"/>
      <c r="P70" s="852"/>
      <c r="Q70" s="649"/>
      <c r="R70" s="874"/>
      <c r="S70" s="532"/>
      <c r="T70" s="532"/>
      <c r="U70" s="594"/>
      <c r="V70" s="597"/>
      <c r="W70" s="532"/>
      <c r="X70" s="532"/>
      <c r="Y70" s="532"/>
      <c r="Z70" s="532"/>
      <c r="AA70" s="846"/>
      <c r="AB70" s="847"/>
      <c r="AC70" s="54"/>
      <c r="AD70" s="148">
        <f>IF($A70=0,COUNTA($A$8:$A69),COUNTA($A$8:$A70))</f>
        <v>3</v>
      </c>
      <c r="AF70" s="130"/>
      <c r="AG70" s="125"/>
    </row>
    <row r="71" spans="1:33" ht="19.899999999999999" customHeight="1">
      <c r="A71" s="599"/>
      <c r="B71" s="603"/>
      <c r="C71" s="607"/>
      <c r="D71" s="611"/>
      <c r="E71" s="907" t="s">
        <v>516</v>
      </c>
      <c r="F71" s="108" t="s">
        <v>251</v>
      </c>
      <c r="G71" s="108">
        <v>16</v>
      </c>
      <c r="H71" s="265">
        <f t="shared" si="11"/>
        <v>22</v>
      </c>
      <c r="I71" s="264" t="str">
        <f t="shared" si="12"/>
        <v>22K</v>
      </c>
      <c r="J71" s="264"/>
      <c r="K71" s="636"/>
      <c r="L71" s="859"/>
      <c r="M71" s="852"/>
      <c r="N71" s="866"/>
      <c r="O71" s="852"/>
      <c r="P71" s="852"/>
      <c r="Q71" s="649"/>
      <c r="R71" s="874"/>
      <c r="S71" s="532"/>
      <c r="T71" s="532"/>
      <c r="U71" s="594"/>
      <c r="V71" s="597"/>
      <c r="W71" s="532"/>
      <c r="X71" s="532"/>
      <c r="Y71" s="532"/>
      <c r="Z71" s="532"/>
      <c r="AA71" s="846"/>
      <c r="AB71" s="847"/>
      <c r="AC71" s="54"/>
      <c r="AD71" s="148">
        <f>IF($A71=0,COUNTA($A$8:$A70),COUNTA($A$8:$A71))</f>
        <v>3</v>
      </c>
      <c r="AF71" s="130"/>
      <c r="AG71" s="125"/>
    </row>
    <row r="72" spans="1:33" ht="19.899999999999999" customHeight="1">
      <c r="A72" s="599"/>
      <c r="B72" s="603"/>
      <c r="C72" s="607"/>
      <c r="D72" s="611"/>
      <c r="E72" s="907"/>
      <c r="F72" s="114" t="s">
        <v>529</v>
      </c>
      <c r="G72" s="108">
        <v>7</v>
      </c>
      <c r="H72" s="265">
        <f t="shared" si="11"/>
        <v>10</v>
      </c>
      <c r="I72" s="264" t="str">
        <f t="shared" ref="I72" si="13">H72&amp;+"K"</f>
        <v>10K</v>
      </c>
      <c r="J72" s="264"/>
      <c r="K72" s="636"/>
      <c r="L72" s="859"/>
      <c r="M72" s="852"/>
      <c r="N72" s="866"/>
      <c r="O72" s="852"/>
      <c r="P72" s="852"/>
      <c r="Q72" s="649"/>
      <c r="R72" s="874"/>
      <c r="S72" s="532"/>
      <c r="T72" s="532"/>
      <c r="U72" s="594"/>
      <c r="V72" s="597"/>
      <c r="W72" s="532"/>
      <c r="X72" s="532"/>
      <c r="Y72" s="532"/>
      <c r="Z72" s="532"/>
      <c r="AA72" s="846"/>
      <c r="AB72" s="847"/>
      <c r="AC72" s="54"/>
      <c r="AD72" s="148">
        <f>IF($A72=0,COUNTA($A$8:$A71),COUNTA($A$8:$A72))</f>
        <v>3</v>
      </c>
      <c r="AF72" s="130"/>
      <c r="AG72" s="125"/>
    </row>
    <row r="73" spans="1:33" ht="19.899999999999999" customHeight="1">
      <c r="A73" s="599"/>
      <c r="B73" s="603"/>
      <c r="C73" s="607"/>
      <c r="D73" s="611"/>
      <c r="E73" s="575"/>
      <c r="F73" s="108" t="s">
        <v>237</v>
      </c>
      <c r="G73" s="108">
        <v>2.2000000000000002</v>
      </c>
      <c r="H73" s="265">
        <f t="shared" si="11"/>
        <v>3</v>
      </c>
      <c r="I73" s="264" t="str">
        <f t="shared" si="12"/>
        <v>3K</v>
      </c>
      <c r="J73" s="264"/>
      <c r="K73" s="636"/>
      <c r="L73" s="859"/>
      <c r="M73" s="852"/>
      <c r="N73" s="866"/>
      <c r="O73" s="852"/>
      <c r="P73" s="852"/>
      <c r="Q73" s="649"/>
      <c r="R73" s="874"/>
      <c r="S73" s="532"/>
      <c r="T73" s="532"/>
      <c r="U73" s="594"/>
      <c r="V73" s="597"/>
      <c r="W73" s="532"/>
      <c r="X73" s="532"/>
      <c r="Y73" s="532"/>
      <c r="Z73" s="532"/>
      <c r="AA73" s="846"/>
      <c r="AB73" s="847"/>
      <c r="AC73" s="54"/>
      <c r="AD73" s="148">
        <f>IF($A73=0,COUNTA($A$8:$A71),COUNTA($A$8:$A73))</f>
        <v>3</v>
      </c>
      <c r="AF73" s="130"/>
      <c r="AG73" s="125"/>
    </row>
    <row r="74" spans="1:33" ht="22.9" customHeight="1">
      <c r="A74" s="599"/>
      <c r="B74" s="603"/>
      <c r="C74" s="607"/>
      <c r="D74" s="611"/>
      <c r="E74" s="575"/>
      <c r="F74" s="114" t="s">
        <v>524</v>
      </c>
      <c r="G74" s="108"/>
      <c r="H74" s="265">
        <f t="shared" si="11"/>
        <v>0</v>
      </c>
      <c r="I74" s="108" t="s">
        <v>522</v>
      </c>
      <c r="J74" s="265"/>
      <c r="K74" s="636"/>
      <c r="L74" s="859"/>
      <c r="M74" s="852"/>
      <c r="N74" s="866"/>
      <c r="O74" s="852"/>
      <c r="P74" s="852"/>
      <c r="Q74" s="649"/>
      <c r="R74" s="874"/>
      <c r="S74" s="532"/>
      <c r="T74" s="532"/>
      <c r="U74" s="594"/>
      <c r="V74" s="597"/>
      <c r="W74" s="532"/>
      <c r="X74" s="532"/>
      <c r="Y74" s="532"/>
      <c r="Z74" s="532"/>
      <c r="AA74" s="846"/>
      <c r="AB74" s="847"/>
      <c r="AC74" s="54"/>
      <c r="AD74" s="148">
        <f>IF($A74=0,COUNTA($A$8:$A73),COUNTA($A$8:$A74))</f>
        <v>3</v>
      </c>
      <c r="AF74" s="130"/>
      <c r="AG74" s="125"/>
    </row>
    <row r="75" spans="1:33" ht="22.9" customHeight="1">
      <c r="A75" s="599"/>
      <c r="B75" s="603"/>
      <c r="C75" s="607"/>
      <c r="D75" s="611"/>
      <c r="E75" s="575"/>
      <c r="F75" s="108" t="s">
        <v>519</v>
      </c>
      <c r="G75" s="108">
        <v>10</v>
      </c>
      <c r="H75" s="265">
        <f t="shared" si="11"/>
        <v>14</v>
      </c>
      <c r="I75" s="264" t="str">
        <f t="shared" si="12"/>
        <v>14K</v>
      </c>
      <c r="J75" s="265"/>
      <c r="K75" s="636"/>
      <c r="L75" s="859"/>
      <c r="M75" s="852"/>
      <c r="N75" s="866"/>
      <c r="O75" s="852"/>
      <c r="P75" s="852"/>
      <c r="Q75" s="649"/>
      <c r="R75" s="874"/>
      <c r="S75" s="532"/>
      <c r="T75" s="532"/>
      <c r="U75" s="594"/>
      <c r="V75" s="597"/>
      <c r="W75" s="532"/>
      <c r="X75" s="532"/>
      <c r="Y75" s="532"/>
      <c r="Z75" s="532"/>
      <c r="AA75" s="846"/>
      <c r="AB75" s="847"/>
      <c r="AC75" s="54"/>
      <c r="AD75" s="148">
        <f>IF($A75=0,COUNTA($A$8:$A74),COUNTA($A$8:$A75))</f>
        <v>3</v>
      </c>
      <c r="AF75" s="130"/>
      <c r="AG75" s="125"/>
    </row>
    <row r="76" spans="1:33" ht="22.9" customHeight="1" thickBot="1">
      <c r="A76" s="599"/>
      <c r="B76" s="603"/>
      <c r="C76" s="607"/>
      <c r="D76" s="611"/>
      <c r="E76" s="577"/>
      <c r="F76" s="108" t="s">
        <v>262</v>
      </c>
      <c r="G76" s="108"/>
      <c r="H76" s="265">
        <f t="shared" si="11"/>
        <v>0</v>
      </c>
      <c r="I76" s="264" t="s">
        <v>520</v>
      </c>
      <c r="J76" s="250"/>
      <c r="K76" s="636"/>
      <c r="L76" s="859"/>
      <c r="M76" s="852"/>
      <c r="N76" s="866"/>
      <c r="O76" s="852"/>
      <c r="P76" s="852"/>
      <c r="Q76" s="649"/>
      <c r="R76" s="874"/>
      <c r="S76" s="532"/>
      <c r="T76" s="532"/>
      <c r="U76" s="594"/>
      <c r="V76" s="597"/>
      <c r="W76" s="532"/>
      <c r="X76" s="532"/>
      <c r="Y76" s="532"/>
      <c r="Z76" s="532"/>
      <c r="AA76" s="846"/>
      <c r="AB76" s="847"/>
      <c r="AC76" s="54"/>
      <c r="AD76" s="148">
        <f>IF($A76=0,COUNTA($A$8:$A75),COUNTA($A$8:$A76))</f>
        <v>3</v>
      </c>
      <c r="AF76" s="130"/>
      <c r="AG76" s="125"/>
    </row>
    <row r="77" spans="1:33" ht="19.899999999999999" customHeight="1">
      <c r="A77" s="599"/>
      <c r="B77" s="603"/>
      <c r="C77" s="607"/>
      <c r="D77" s="611"/>
      <c r="E77" s="574" t="s">
        <v>517</v>
      </c>
      <c r="F77" s="375" t="s">
        <v>226</v>
      </c>
      <c r="G77" s="376">
        <v>40</v>
      </c>
      <c r="H77" s="230">
        <f>MROUND(INDEX($C:$C,MATCH(AD77,$AD:$AD,0))*G77/1000,3)</f>
        <v>54</v>
      </c>
      <c r="I77" s="230" t="str">
        <f>H77&amp;+"K"</f>
        <v>54K</v>
      </c>
      <c r="J77" s="230"/>
      <c r="K77" s="835" t="s">
        <v>533</v>
      </c>
      <c r="L77" s="859"/>
      <c r="M77" s="649"/>
      <c r="N77" s="867"/>
      <c r="O77" s="649"/>
      <c r="P77" s="649"/>
      <c r="Q77" s="649"/>
      <c r="R77" s="874"/>
      <c r="S77" s="531"/>
      <c r="T77" s="531"/>
      <c r="U77" s="592"/>
      <c r="V77" s="595"/>
      <c r="W77" s="531"/>
      <c r="X77" s="531"/>
      <c r="Y77" s="531"/>
      <c r="Z77" s="531"/>
      <c r="AA77" s="846"/>
      <c r="AB77" s="847"/>
      <c r="AC77" s="54"/>
      <c r="AD77" s="148">
        <f>IF($A77=0,COUNTA($A$8:$A76),COUNTA($A$8:$A77))</f>
        <v>3</v>
      </c>
      <c r="AF77" s="130"/>
      <c r="AG77" s="125"/>
    </row>
    <row r="78" spans="1:33" ht="19.899999999999999" customHeight="1">
      <c r="A78" s="599"/>
      <c r="B78" s="603"/>
      <c r="C78" s="607"/>
      <c r="D78" s="611"/>
      <c r="E78" s="615"/>
      <c r="F78" s="377" t="s">
        <v>227</v>
      </c>
      <c r="G78" s="378">
        <v>24</v>
      </c>
      <c r="H78" s="231">
        <f t="shared" ref="H78:H89" si="14">MROUND(INDEX($C:$C,MATCH(AD78,$AD:$AD,0))*G78/1000,1)</f>
        <v>33</v>
      </c>
      <c r="I78" s="231" t="str">
        <f t="shared" ref="I78:I79" si="15">H78&amp;+"K"</f>
        <v>33K</v>
      </c>
      <c r="J78" s="231"/>
      <c r="K78" s="636"/>
      <c r="L78" s="859"/>
      <c r="M78" s="649"/>
      <c r="N78" s="867"/>
      <c r="O78" s="649"/>
      <c r="P78" s="649"/>
      <c r="Q78" s="649"/>
      <c r="R78" s="874"/>
      <c r="S78" s="533"/>
      <c r="T78" s="533"/>
      <c r="U78" s="593"/>
      <c r="V78" s="596"/>
      <c r="W78" s="533"/>
      <c r="X78" s="533"/>
      <c r="Y78" s="533"/>
      <c r="Z78" s="533"/>
      <c r="AA78" s="846"/>
      <c r="AB78" s="847"/>
      <c r="AC78" s="30"/>
      <c r="AD78" s="148">
        <f>IF($A78=0,COUNTA($A$8:$A77),COUNTA($A$8:$A78))</f>
        <v>3</v>
      </c>
      <c r="AF78" s="130"/>
      <c r="AG78" s="125"/>
    </row>
    <row r="79" spans="1:33" ht="19.899999999999999" customHeight="1">
      <c r="A79" s="599"/>
      <c r="B79" s="603"/>
      <c r="C79" s="607"/>
      <c r="D79" s="611"/>
      <c r="E79" s="615"/>
      <c r="F79" s="379" t="s">
        <v>525</v>
      </c>
      <c r="G79" s="380">
        <v>4.5</v>
      </c>
      <c r="H79" s="231">
        <f t="shared" si="14"/>
        <v>6</v>
      </c>
      <c r="I79" s="231" t="str">
        <f t="shared" si="15"/>
        <v>6K</v>
      </c>
      <c r="J79" s="231"/>
      <c r="K79" s="636"/>
      <c r="L79" s="859"/>
      <c r="M79" s="649"/>
      <c r="N79" s="867"/>
      <c r="O79" s="649"/>
      <c r="P79" s="649"/>
      <c r="Q79" s="649"/>
      <c r="R79" s="874"/>
      <c r="S79" s="533"/>
      <c r="T79" s="533"/>
      <c r="U79" s="593"/>
      <c r="V79" s="596"/>
      <c r="W79" s="533"/>
      <c r="X79" s="533"/>
      <c r="Y79" s="533"/>
      <c r="Z79" s="533"/>
      <c r="AA79" s="846"/>
      <c r="AB79" s="847"/>
      <c r="AC79" s="30"/>
      <c r="AD79" s="148">
        <f>IF($A79=0,COUNTA($A$8:$A78),COUNTA($A$8:$A79))</f>
        <v>3</v>
      </c>
      <c r="AF79" s="130"/>
      <c r="AG79" s="125"/>
    </row>
    <row r="80" spans="1:33" ht="19.899999999999999" customHeight="1">
      <c r="A80" s="599"/>
      <c r="B80" s="603"/>
      <c r="C80" s="607"/>
      <c r="D80" s="611"/>
      <c r="E80" s="615"/>
      <c r="F80" s="381" t="s">
        <v>509</v>
      </c>
      <c r="G80" s="382">
        <v>23</v>
      </c>
      <c r="H80" s="231">
        <f t="shared" si="14"/>
        <v>31</v>
      </c>
      <c r="I80" s="231" t="str">
        <f t="shared" ref="I80:I82" si="16">H80&amp;+"K"</f>
        <v>31K</v>
      </c>
      <c r="J80" s="264"/>
      <c r="K80" s="636"/>
      <c r="L80" s="859"/>
      <c r="M80" s="649"/>
      <c r="N80" s="867"/>
      <c r="O80" s="649"/>
      <c r="P80" s="649"/>
      <c r="Q80" s="649"/>
      <c r="R80" s="874"/>
      <c r="S80" s="533"/>
      <c r="T80" s="533"/>
      <c r="U80" s="593"/>
      <c r="V80" s="596"/>
      <c r="W80" s="533"/>
      <c r="X80" s="533"/>
      <c r="Y80" s="533"/>
      <c r="Z80" s="533"/>
      <c r="AA80" s="846"/>
      <c r="AB80" s="847"/>
      <c r="AC80" s="54"/>
      <c r="AD80" s="148">
        <f>IF($A80=0,COUNTA($A$8:$A79),COUNTA($A$8:$A80))</f>
        <v>3</v>
      </c>
      <c r="AF80" s="130"/>
      <c r="AG80" s="125"/>
    </row>
    <row r="81" spans="1:33" ht="19.899999999999999" customHeight="1">
      <c r="A81" s="599"/>
      <c r="B81" s="603"/>
      <c r="C81" s="607"/>
      <c r="D81" s="611"/>
      <c r="E81" s="615"/>
      <c r="F81" s="381" t="s">
        <v>528</v>
      </c>
      <c r="G81" s="382">
        <v>12</v>
      </c>
      <c r="H81" s="231">
        <f t="shared" si="14"/>
        <v>16</v>
      </c>
      <c r="I81" s="231" t="str">
        <f t="shared" ref="I81" si="17">H81&amp;+"K"</f>
        <v>16K</v>
      </c>
      <c r="J81" s="264"/>
      <c r="K81" s="636"/>
      <c r="L81" s="859"/>
      <c r="M81" s="649"/>
      <c r="N81" s="867"/>
      <c r="O81" s="649"/>
      <c r="P81" s="649"/>
      <c r="Q81" s="649"/>
      <c r="R81" s="874"/>
      <c r="S81" s="533"/>
      <c r="T81" s="533"/>
      <c r="U81" s="593"/>
      <c r="V81" s="596"/>
      <c r="W81" s="533"/>
      <c r="X81" s="533"/>
      <c r="Y81" s="533"/>
      <c r="Z81" s="533"/>
      <c r="AA81" s="846"/>
      <c r="AB81" s="847"/>
      <c r="AC81" s="54"/>
      <c r="AD81" s="148">
        <f>IF($A81=0,COUNTA($A$8:$A80),COUNTA($A$8:$A81))</f>
        <v>3</v>
      </c>
      <c r="AF81" s="130"/>
      <c r="AG81" s="125"/>
    </row>
    <row r="82" spans="1:33" ht="19.899999999999999" customHeight="1">
      <c r="A82" s="599"/>
      <c r="B82" s="603"/>
      <c r="C82" s="607"/>
      <c r="D82" s="611"/>
      <c r="E82" s="615"/>
      <c r="F82" s="383" t="s">
        <v>526</v>
      </c>
      <c r="G82" s="382">
        <v>4</v>
      </c>
      <c r="H82" s="231">
        <f t="shared" si="14"/>
        <v>5</v>
      </c>
      <c r="I82" s="231" t="str">
        <f t="shared" si="16"/>
        <v>5K</v>
      </c>
      <c r="J82" s="264"/>
      <c r="K82" s="636"/>
      <c r="L82" s="859"/>
      <c r="M82" s="649"/>
      <c r="N82" s="867"/>
      <c r="O82" s="649"/>
      <c r="P82" s="649"/>
      <c r="Q82" s="649"/>
      <c r="R82" s="874"/>
      <c r="S82" s="604"/>
      <c r="T82" s="604"/>
      <c r="U82" s="653"/>
      <c r="V82" s="665"/>
      <c r="W82" s="604"/>
      <c r="X82" s="604"/>
      <c r="Y82" s="604"/>
      <c r="Z82" s="604"/>
      <c r="AA82" s="846"/>
      <c r="AB82" s="847"/>
      <c r="AC82" s="54"/>
      <c r="AD82" s="148">
        <f>IF($A82=0,COUNTA($A$8:$A80),COUNTA($A$8:$A82))</f>
        <v>3</v>
      </c>
      <c r="AF82" s="130"/>
      <c r="AG82" s="125"/>
    </row>
    <row r="83" spans="1:33" ht="19.899999999999999" customHeight="1">
      <c r="A83" s="599"/>
      <c r="B83" s="603"/>
      <c r="C83" s="607"/>
      <c r="D83" s="611"/>
      <c r="E83" s="615"/>
      <c r="F83" s="381" t="s">
        <v>530</v>
      </c>
      <c r="G83" s="382">
        <v>4</v>
      </c>
      <c r="H83" s="231">
        <f t="shared" si="14"/>
        <v>5</v>
      </c>
      <c r="I83" s="231" t="str">
        <f t="shared" ref="I83" si="18">H83&amp;+"K"</f>
        <v>5K</v>
      </c>
      <c r="J83" s="264"/>
      <c r="K83" s="636"/>
      <c r="L83" s="859"/>
      <c r="M83" s="649"/>
      <c r="N83" s="867"/>
      <c r="O83" s="649"/>
      <c r="P83" s="649"/>
      <c r="Q83" s="649"/>
      <c r="R83" s="874"/>
      <c r="S83" s="604"/>
      <c r="T83" s="604"/>
      <c r="U83" s="653"/>
      <c r="V83" s="665"/>
      <c r="W83" s="604"/>
      <c r="X83" s="604"/>
      <c r="Y83" s="604"/>
      <c r="Z83" s="604"/>
      <c r="AA83" s="846"/>
      <c r="AB83" s="847"/>
      <c r="AC83" s="54"/>
      <c r="AD83" s="148">
        <f>IF($A83=0,COUNTA($A$8:$A80),COUNTA($A$8:$A83))</f>
        <v>3</v>
      </c>
      <c r="AF83" s="130"/>
      <c r="AG83" s="125"/>
    </row>
    <row r="84" spans="1:33" ht="19.899999999999999" customHeight="1">
      <c r="A84" s="599"/>
      <c r="B84" s="603"/>
      <c r="C84" s="607"/>
      <c r="D84" s="611"/>
      <c r="E84" s="615"/>
      <c r="F84" s="384" t="s">
        <v>235</v>
      </c>
      <c r="G84" s="382">
        <v>0</v>
      </c>
      <c r="H84" s="231">
        <f t="shared" si="14"/>
        <v>0</v>
      </c>
      <c r="I84" s="231" t="s">
        <v>531</v>
      </c>
      <c r="J84" s="264"/>
      <c r="K84" s="636"/>
      <c r="L84" s="859"/>
      <c r="M84" s="649"/>
      <c r="N84" s="867"/>
      <c r="O84" s="649"/>
      <c r="P84" s="649"/>
      <c r="Q84" s="649"/>
      <c r="R84" s="874"/>
      <c r="S84" s="604"/>
      <c r="T84" s="604"/>
      <c r="U84" s="653"/>
      <c r="V84" s="665"/>
      <c r="W84" s="604"/>
      <c r="X84" s="604"/>
      <c r="Y84" s="604"/>
      <c r="Z84" s="604"/>
      <c r="AA84" s="846"/>
      <c r="AB84" s="847"/>
      <c r="AC84" s="54"/>
      <c r="AD84" s="148">
        <f>IF($A84=0,COUNTA($A$8:$A82),COUNTA($A$8:$A84))</f>
        <v>3</v>
      </c>
      <c r="AF84" s="130"/>
      <c r="AG84" s="125"/>
    </row>
    <row r="85" spans="1:33" ht="19.899999999999999" customHeight="1">
      <c r="A85" s="599"/>
      <c r="B85" s="603"/>
      <c r="C85" s="607"/>
      <c r="D85" s="611"/>
      <c r="E85" s="615"/>
      <c r="F85" s="383" t="s">
        <v>527</v>
      </c>
      <c r="G85" s="382">
        <v>0</v>
      </c>
      <c r="H85" s="231">
        <f t="shared" si="14"/>
        <v>0</v>
      </c>
      <c r="I85" s="231" t="s">
        <v>532</v>
      </c>
      <c r="J85" s="264"/>
      <c r="K85" s="636"/>
      <c r="L85" s="859"/>
      <c r="M85" s="649"/>
      <c r="N85" s="867"/>
      <c r="O85" s="649"/>
      <c r="P85" s="649"/>
      <c r="Q85" s="649"/>
      <c r="R85" s="874"/>
      <c r="S85" s="604"/>
      <c r="T85" s="604"/>
      <c r="U85" s="653"/>
      <c r="V85" s="665"/>
      <c r="W85" s="604"/>
      <c r="X85" s="604"/>
      <c r="Y85" s="604"/>
      <c r="Z85" s="604"/>
      <c r="AA85" s="846"/>
      <c r="AB85" s="847"/>
      <c r="AC85" s="54"/>
      <c r="AD85" s="148">
        <f>IF($A85=0,COUNTA($A$8:$A84),COUNTA($A$8:$A85))</f>
        <v>3</v>
      </c>
      <c r="AF85" s="130"/>
      <c r="AG85" s="125"/>
    </row>
    <row r="86" spans="1:33" ht="19.899999999999999" customHeight="1" thickBot="1">
      <c r="A86" s="599"/>
      <c r="B86" s="603"/>
      <c r="C86" s="607"/>
      <c r="D86" s="611"/>
      <c r="E86" s="615"/>
      <c r="F86" s="385" t="s">
        <v>539</v>
      </c>
      <c r="G86" s="386">
        <v>0.5</v>
      </c>
      <c r="H86" s="330">
        <f t="shared" si="14"/>
        <v>1</v>
      </c>
      <c r="I86" s="330" t="s">
        <v>507</v>
      </c>
      <c r="J86" s="264"/>
      <c r="K86" s="636"/>
      <c r="L86" s="859"/>
      <c r="M86" s="649"/>
      <c r="N86" s="867"/>
      <c r="O86" s="649"/>
      <c r="P86" s="649"/>
      <c r="Q86" s="649"/>
      <c r="R86" s="874"/>
      <c r="S86" s="604"/>
      <c r="T86" s="604"/>
      <c r="U86" s="653"/>
      <c r="V86" s="665"/>
      <c r="W86" s="604"/>
      <c r="X86" s="604"/>
      <c r="Y86" s="604"/>
      <c r="Z86" s="604"/>
      <c r="AA86" s="846"/>
      <c r="AB86" s="847"/>
      <c r="AC86" s="54"/>
      <c r="AD86" s="148">
        <f>IF($A86=0,COUNTA($A$8:$A85),COUNTA($A$8:$A86))</f>
        <v>3</v>
      </c>
      <c r="AF86" s="130"/>
      <c r="AG86" s="125"/>
    </row>
    <row r="87" spans="1:33" ht="19.899999999999999" hidden="1" customHeight="1" thickBot="1">
      <c r="A87" s="599"/>
      <c r="B87" s="603"/>
      <c r="C87" s="607"/>
      <c r="D87" s="611"/>
      <c r="E87" s="615"/>
      <c r="F87" s="223"/>
      <c r="G87" s="223"/>
      <c r="H87" s="231">
        <f t="shared" si="14"/>
        <v>0</v>
      </c>
      <c r="I87" s="231" t="str">
        <f>H87&amp;+"K"</f>
        <v>0K</v>
      </c>
      <c r="J87" s="264"/>
      <c r="K87" s="636"/>
      <c r="L87" s="859"/>
      <c r="M87" s="649"/>
      <c r="N87" s="867"/>
      <c r="O87" s="649"/>
      <c r="P87" s="649"/>
      <c r="Q87" s="649"/>
      <c r="R87" s="874"/>
      <c r="S87" s="604"/>
      <c r="T87" s="604"/>
      <c r="U87" s="653"/>
      <c r="V87" s="665"/>
      <c r="W87" s="604"/>
      <c r="X87" s="604"/>
      <c r="Y87" s="604"/>
      <c r="Z87" s="604"/>
      <c r="AA87" s="846"/>
      <c r="AB87" s="847"/>
      <c r="AC87" s="54"/>
      <c r="AD87" s="148">
        <f>IF($A87=0,COUNTA($A$8:$A85),COUNTA($A$8:$A87))</f>
        <v>3</v>
      </c>
      <c r="AF87" s="130"/>
      <c r="AG87" s="125"/>
    </row>
    <row r="88" spans="1:33" ht="22.9" hidden="1" customHeight="1" thickBot="1">
      <c r="A88" s="599"/>
      <c r="B88" s="603"/>
      <c r="C88" s="607"/>
      <c r="D88" s="611"/>
      <c r="E88" s="621"/>
      <c r="F88" s="223"/>
      <c r="G88" s="223"/>
      <c r="H88" s="250">
        <f t="shared" si="14"/>
        <v>0</v>
      </c>
      <c r="I88" s="250" t="str">
        <f t="shared" ref="I88:I105" si="19">H88&amp;+"K"</f>
        <v>0K</v>
      </c>
      <c r="J88" s="250"/>
      <c r="K88" s="839"/>
      <c r="L88" s="859"/>
      <c r="M88" s="649"/>
      <c r="N88" s="867"/>
      <c r="O88" s="649"/>
      <c r="P88" s="649"/>
      <c r="Q88" s="649"/>
      <c r="R88" s="874"/>
      <c r="S88" s="632"/>
      <c r="T88" s="632"/>
      <c r="U88" s="643"/>
      <c r="V88" s="634"/>
      <c r="W88" s="632"/>
      <c r="X88" s="632"/>
      <c r="Y88" s="632"/>
      <c r="Z88" s="632"/>
      <c r="AA88" s="846"/>
      <c r="AB88" s="847"/>
      <c r="AC88" s="54"/>
      <c r="AD88" s="148">
        <f>IF($A88=0,COUNTA($A$8:$A87),COUNTA($A$8:$A88))</f>
        <v>3</v>
      </c>
      <c r="AF88" s="130"/>
      <c r="AG88" s="125"/>
    </row>
    <row r="89" spans="1:33" ht="22.9" customHeight="1">
      <c r="A89" s="599"/>
      <c r="B89" s="603"/>
      <c r="C89" s="607"/>
      <c r="D89" s="611"/>
      <c r="E89" s="648" t="s">
        <v>236</v>
      </c>
      <c r="F89" s="225" t="s">
        <v>454</v>
      </c>
      <c r="G89" s="225">
        <v>66</v>
      </c>
      <c r="H89" s="225">
        <f t="shared" si="14"/>
        <v>90</v>
      </c>
      <c r="I89" s="225" t="str">
        <f t="shared" si="19"/>
        <v>90K</v>
      </c>
      <c r="J89" s="225"/>
      <c r="K89" s="618" t="s">
        <v>312</v>
      </c>
      <c r="L89" s="859"/>
      <c r="M89" s="853"/>
      <c r="N89" s="868"/>
      <c r="O89" s="853"/>
      <c r="P89" s="853"/>
      <c r="Q89" s="649"/>
      <c r="R89" s="874"/>
      <c r="S89" s="531"/>
      <c r="T89" s="531"/>
      <c r="U89" s="592"/>
      <c r="V89" s="595"/>
      <c r="W89" s="531"/>
      <c r="X89" s="531"/>
      <c r="Y89" s="531"/>
      <c r="Z89" s="531"/>
      <c r="AA89" s="848"/>
      <c r="AB89" s="847"/>
      <c r="AC89" s="54"/>
      <c r="AD89" s="148">
        <f>IF($A89=0,COUNTA($A$8:$A88),COUNTA($A$8:$A89))</f>
        <v>3</v>
      </c>
      <c r="AF89" s="130"/>
      <c r="AG89" s="125"/>
    </row>
    <row r="90" spans="1:33" ht="22.9" customHeight="1" thickBot="1">
      <c r="A90" s="599"/>
      <c r="B90" s="603"/>
      <c r="C90" s="607"/>
      <c r="D90" s="611"/>
      <c r="E90" s="621"/>
      <c r="F90" s="228" t="s">
        <v>308</v>
      </c>
      <c r="G90" s="229">
        <v>0.45</v>
      </c>
      <c r="H90" s="224">
        <f>MROUND(INDEX($C:$C,MATCH(AD90,$AD:$AD,0))*G90/1000,0.1)</f>
        <v>0.60000000000000009</v>
      </c>
      <c r="I90" s="224" t="str">
        <f t="shared" si="19"/>
        <v>0.6K</v>
      </c>
      <c r="J90" s="224"/>
      <c r="K90" s="619"/>
      <c r="L90" s="859"/>
      <c r="M90" s="853"/>
      <c r="N90" s="868"/>
      <c r="O90" s="853"/>
      <c r="P90" s="853"/>
      <c r="Q90" s="649"/>
      <c r="R90" s="874"/>
      <c r="S90" s="632"/>
      <c r="T90" s="632"/>
      <c r="U90" s="643"/>
      <c r="V90" s="634"/>
      <c r="W90" s="632"/>
      <c r="X90" s="632"/>
      <c r="Y90" s="632"/>
      <c r="Z90" s="632"/>
      <c r="AA90" s="848"/>
      <c r="AB90" s="847"/>
      <c r="AC90" s="54"/>
      <c r="AD90" s="148">
        <f>IF($A90=0,COUNTA($A$8:$A89),COUNTA($A$8:$A90))</f>
        <v>3</v>
      </c>
      <c r="AF90" s="130"/>
      <c r="AG90" s="125"/>
    </row>
    <row r="91" spans="1:33" ht="19.899999999999999" customHeight="1">
      <c r="A91" s="599"/>
      <c r="B91" s="603"/>
      <c r="C91" s="607"/>
      <c r="D91" s="611"/>
      <c r="E91" s="574" t="s">
        <v>534</v>
      </c>
      <c r="F91" s="266" t="s">
        <v>536</v>
      </c>
      <c r="G91" s="222">
        <v>7</v>
      </c>
      <c r="H91" s="225">
        <f t="shared" ref="H91:H97" si="20">MROUND(INDEX($C:$C,MATCH(AD91,$AD:$AD,0))*G91/1000,1)</f>
        <v>10</v>
      </c>
      <c r="I91" s="230" t="str">
        <f t="shared" si="19"/>
        <v>10K</v>
      </c>
      <c r="J91" s="222"/>
      <c r="K91" s="835" t="s">
        <v>535</v>
      </c>
      <c r="L91" s="859"/>
      <c r="M91" s="853"/>
      <c r="N91" s="868"/>
      <c r="O91" s="853"/>
      <c r="P91" s="853"/>
      <c r="Q91" s="649"/>
      <c r="R91" s="874"/>
      <c r="S91" s="531"/>
      <c r="T91" s="531"/>
      <c r="U91" s="592"/>
      <c r="V91" s="595"/>
      <c r="W91" s="531"/>
      <c r="X91" s="531"/>
      <c r="Y91" s="531"/>
      <c r="Z91" s="531"/>
      <c r="AA91" s="848"/>
      <c r="AB91" s="847"/>
      <c r="AC91" s="30"/>
      <c r="AD91" s="148">
        <f>IF($A91=0,COUNTA($A$8:$A90),COUNTA($A$8:$A91))</f>
        <v>3</v>
      </c>
      <c r="AF91" s="130"/>
      <c r="AG91" s="125"/>
    </row>
    <row r="92" spans="1:33" ht="19.899999999999999" customHeight="1">
      <c r="A92" s="599"/>
      <c r="B92" s="603"/>
      <c r="C92" s="607"/>
      <c r="D92" s="611"/>
      <c r="E92" s="615"/>
      <c r="F92" s="231" t="s">
        <v>251</v>
      </c>
      <c r="G92" s="232">
        <v>22</v>
      </c>
      <c r="H92" s="239">
        <f t="shared" si="20"/>
        <v>30</v>
      </c>
      <c r="I92" s="239" t="str">
        <f t="shared" si="19"/>
        <v>30K</v>
      </c>
      <c r="J92" s="239"/>
      <c r="K92" s="636"/>
      <c r="L92" s="859"/>
      <c r="M92" s="853"/>
      <c r="N92" s="868"/>
      <c r="O92" s="853"/>
      <c r="P92" s="853"/>
      <c r="Q92" s="649"/>
      <c r="R92" s="874"/>
      <c r="S92" s="533"/>
      <c r="T92" s="533"/>
      <c r="U92" s="593"/>
      <c r="V92" s="596"/>
      <c r="W92" s="533"/>
      <c r="X92" s="533"/>
      <c r="Y92" s="533"/>
      <c r="Z92" s="533"/>
      <c r="AA92" s="848"/>
      <c r="AB92" s="847"/>
      <c r="AC92" s="30"/>
      <c r="AD92" s="148">
        <f>IF($A92=0,COUNTA($A$8:$A91),COUNTA($A$8:$A92))</f>
        <v>3</v>
      </c>
      <c r="AF92" s="130"/>
      <c r="AG92" s="125"/>
    </row>
    <row r="93" spans="1:33" ht="22.9" customHeight="1">
      <c r="A93" s="599"/>
      <c r="B93" s="603"/>
      <c r="C93" s="607"/>
      <c r="D93" s="611"/>
      <c r="E93" s="861"/>
      <c r="F93" s="232" t="s">
        <v>260</v>
      </c>
      <c r="G93" s="232">
        <v>22</v>
      </c>
      <c r="H93" s="223">
        <f t="shared" si="20"/>
        <v>30</v>
      </c>
      <c r="I93" s="223" t="str">
        <f t="shared" si="19"/>
        <v>30K</v>
      </c>
      <c r="J93" s="223"/>
      <c r="K93" s="636"/>
      <c r="L93" s="859"/>
      <c r="M93" s="853"/>
      <c r="N93" s="868"/>
      <c r="O93" s="853"/>
      <c r="P93" s="853"/>
      <c r="Q93" s="649"/>
      <c r="R93" s="874"/>
      <c r="S93" s="533"/>
      <c r="T93" s="533"/>
      <c r="U93" s="593"/>
      <c r="V93" s="596"/>
      <c r="W93" s="533"/>
      <c r="X93" s="533"/>
      <c r="Y93" s="533"/>
      <c r="Z93" s="533"/>
      <c r="AA93" s="848"/>
      <c r="AB93" s="847"/>
      <c r="AC93" s="30"/>
      <c r="AD93" s="148">
        <f>IF($A93=0,COUNTA($A$8:$A92),COUNTA($A$8:$A93))</f>
        <v>3</v>
      </c>
      <c r="AF93" s="130"/>
      <c r="AG93" s="125"/>
    </row>
    <row r="94" spans="1:33" ht="22.9" customHeight="1">
      <c r="A94" s="599"/>
      <c r="B94" s="603"/>
      <c r="C94" s="607"/>
      <c r="D94" s="611"/>
      <c r="E94" s="861"/>
      <c r="F94" s="323" t="s">
        <v>719</v>
      </c>
      <c r="G94" s="232">
        <v>2</v>
      </c>
      <c r="H94" s="223">
        <f t="shared" si="20"/>
        <v>3</v>
      </c>
      <c r="I94" s="223" t="str">
        <f t="shared" si="19"/>
        <v>3K</v>
      </c>
      <c r="J94" s="223"/>
      <c r="K94" s="636"/>
      <c r="L94" s="859"/>
      <c r="M94" s="853"/>
      <c r="N94" s="868"/>
      <c r="O94" s="853"/>
      <c r="P94" s="853"/>
      <c r="Q94" s="649"/>
      <c r="R94" s="874"/>
      <c r="S94" s="533"/>
      <c r="T94" s="533"/>
      <c r="U94" s="593"/>
      <c r="V94" s="596"/>
      <c r="W94" s="533"/>
      <c r="X94" s="533"/>
      <c r="Y94" s="533"/>
      <c r="Z94" s="533"/>
      <c r="AA94" s="848"/>
      <c r="AB94" s="847"/>
      <c r="AC94" s="30"/>
      <c r="AD94" s="148">
        <f>IF($A94=0,COUNTA($A$8:$A93),COUNTA($A$8:$A94))</f>
        <v>3</v>
      </c>
      <c r="AF94" s="130"/>
      <c r="AG94" s="125"/>
    </row>
    <row r="95" spans="1:33" ht="22.9" customHeight="1">
      <c r="A95" s="599"/>
      <c r="B95" s="603"/>
      <c r="C95" s="607"/>
      <c r="D95" s="611"/>
      <c r="E95" s="861"/>
      <c r="F95" s="244" t="s">
        <v>538</v>
      </c>
      <c r="G95" s="223">
        <v>7</v>
      </c>
      <c r="H95" s="223">
        <f t="shared" si="20"/>
        <v>10</v>
      </c>
      <c r="I95" s="223" t="str">
        <f t="shared" si="19"/>
        <v>10K</v>
      </c>
      <c r="J95" s="223"/>
      <c r="K95" s="636"/>
      <c r="L95" s="859"/>
      <c r="M95" s="853"/>
      <c r="N95" s="868"/>
      <c r="O95" s="853"/>
      <c r="P95" s="853"/>
      <c r="Q95" s="649"/>
      <c r="R95" s="874"/>
      <c r="S95" s="533"/>
      <c r="T95" s="533"/>
      <c r="U95" s="593"/>
      <c r="V95" s="596"/>
      <c r="W95" s="533"/>
      <c r="X95" s="533"/>
      <c r="Y95" s="533"/>
      <c r="Z95" s="533"/>
      <c r="AA95" s="848"/>
      <c r="AB95" s="847"/>
      <c r="AC95" s="30"/>
      <c r="AD95" s="148">
        <f>IF($A95=0,COUNTA($A$8:$A94),COUNTA($A$8:$A95))</f>
        <v>3</v>
      </c>
      <c r="AF95" s="130"/>
      <c r="AG95" s="125"/>
    </row>
    <row r="96" spans="1:33" ht="22.9" customHeight="1">
      <c r="A96" s="599"/>
      <c r="B96" s="603"/>
      <c r="C96" s="607"/>
      <c r="D96" s="611"/>
      <c r="E96" s="861"/>
      <c r="F96" s="223" t="s">
        <v>261</v>
      </c>
      <c r="G96" s="223">
        <v>9</v>
      </c>
      <c r="H96" s="242">
        <f t="shared" si="20"/>
        <v>12</v>
      </c>
      <c r="I96" s="242" t="str">
        <f t="shared" si="19"/>
        <v>12K</v>
      </c>
      <c r="J96" s="223"/>
      <c r="K96" s="636"/>
      <c r="L96" s="859"/>
      <c r="M96" s="853"/>
      <c r="N96" s="868"/>
      <c r="O96" s="853"/>
      <c r="P96" s="853"/>
      <c r="Q96" s="649"/>
      <c r="R96" s="874"/>
      <c r="S96" s="533"/>
      <c r="T96" s="533"/>
      <c r="U96" s="593"/>
      <c r="V96" s="596"/>
      <c r="W96" s="533"/>
      <c r="X96" s="533"/>
      <c r="Y96" s="533"/>
      <c r="Z96" s="533"/>
      <c r="AA96" s="848"/>
      <c r="AB96" s="847"/>
      <c r="AC96" s="30"/>
      <c r="AD96" s="148">
        <f>IF($A96=0,COUNTA($A$8:$A95),COUNTA($A$8:$A96))</f>
        <v>3</v>
      </c>
      <c r="AF96" s="130"/>
      <c r="AG96" s="125"/>
    </row>
    <row r="97" spans="1:33" ht="22.9" customHeight="1" thickBot="1">
      <c r="A97" s="599"/>
      <c r="B97" s="603"/>
      <c r="C97" s="607"/>
      <c r="D97" s="611"/>
      <c r="E97" s="615"/>
      <c r="F97" s="457" t="s">
        <v>718</v>
      </c>
      <c r="G97" s="239"/>
      <c r="H97" s="246">
        <f t="shared" si="20"/>
        <v>0</v>
      </c>
      <c r="I97" s="246" t="s">
        <v>520</v>
      </c>
      <c r="J97" s="246"/>
      <c r="K97" s="636"/>
      <c r="L97" s="859"/>
      <c r="M97" s="853"/>
      <c r="N97" s="868"/>
      <c r="O97" s="853"/>
      <c r="P97" s="853"/>
      <c r="Q97" s="649"/>
      <c r="R97" s="874"/>
      <c r="S97" s="533"/>
      <c r="T97" s="533"/>
      <c r="U97" s="593"/>
      <c r="V97" s="596"/>
      <c r="W97" s="533"/>
      <c r="X97" s="533"/>
      <c r="Y97" s="533"/>
      <c r="Z97" s="533"/>
      <c r="AA97" s="848"/>
      <c r="AB97" s="847"/>
      <c r="AC97" s="30"/>
      <c r="AD97" s="148">
        <f>IF($A97=0,COUNTA($A$8:$A96),COUNTA($A$8:$A97))</f>
        <v>3</v>
      </c>
      <c r="AF97" s="130"/>
      <c r="AG97" s="125"/>
    </row>
    <row r="98" spans="1:33" ht="19.899999999999999" customHeight="1" thickBot="1">
      <c r="A98" s="659"/>
      <c r="B98" s="660"/>
      <c r="C98" s="661"/>
      <c r="D98" s="662"/>
      <c r="E98" s="282" t="s">
        <v>359</v>
      </c>
      <c r="F98" s="862" t="s">
        <v>205</v>
      </c>
      <c r="G98" s="863"/>
      <c r="H98" s="863"/>
      <c r="I98" s="864"/>
      <c r="J98" s="283"/>
      <c r="K98" s="234" t="s">
        <v>360</v>
      </c>
      <c r="L98" s="860"/>
      <c r="M98" s="854"/>
      <c r="N98" s="869"/>
      <c r="O98" s="854"/>
      <c r="P98" s="854"/>
      <c r="Q98" s="650"/>
      <c r="R98" s="875"/>
      <c r="S98" s="235"/>
      <c r="T98" s="235"/>
      <c r="U98" s="271"/>
      <c r="V98" s="237"/>
      <c r="W98" s="235"/>
      <c r="X98" s="235"/>
      <c r="Y98" s="235"/>
      <c r="Z98" s="235"/>
      <c r="AA98" s="849"/>
      <c r="AB98" s="850"/>
      <c r="AC98" s="54"/>
      <c r="AD98" s="148">
        <f>IF($A98=0,COUNTA($A$8:$A97),COUNTA($A$8:$A98))</f>
        <v>3</v>
      </c>
      <c r="AF98" s="130"/>
      <c r="AG98" s="125"/>
    </row>
    <row r="99" spans="1:33" ht="18" customHeight="1" thickTop="1" thickBot="1">
      <c r="A99" s="598">
        <v>45300</v>
      </c>
      <c r="B99" s="842" t="s">
        <v>455</v>
      </c>
      <c r="C99" s="606">
        <v>1373</v>
      </c>
      <c r="D99" s="610" t="str">
        <f>E99</f>
        <v>燕麥飯</v>
      </c>
      <c r="E99" s="614" t="s">
        <v>246</v>
      </c>
      <c r="F99" s="261" t="s">
        <v>361</v>
      </c>
      <c r="G99" s="262">
        <v>9</v>
      </c>
      <c r="H99" s="262">
        <f>MROUND(INDEX($C:$C,MATCH(AD99,$AD:$AD,0))*G99/1000,1)</f>
        <v>12</v>
      </c>
      <c r="I99" s="217" t="str">
        <f t="shared" si="19"/>
        <v>12K</v>
      </c>
      <c r="J99" s="262"/>
      <c r="K99" s="635" t="s">
        <v>360</v>
      </c>
      <c r="L99" s="637">
        <v>5.3</v>
      </c>
      <c r="M99" s="637">
        <v>3.5</v>
      </c>
      <c r="N99" s="640">
        <v>1.7</v>
      </c>
      <c r="O99" s="637">
        <v>1</v>
      </c>
      <c r="P99" s="637">
        <v>2.4</v>
      </c>
      <c r="Q99" s="637">
        <v>1</v>
      </c>
      <c r="R99" s="637">
        <f>SUM(L$99*70)+(M$99*75)+(N$99*25)+(O$99*60)+(P$99*45)+(Q$99*150)</f>
        <v>994</v>
      </c>
      <c r="S99" s="533"/>
      <c r="T99" s="533"/>
      <c r="U99" s="593"/>
      <c r="V99" s="633"/>
      <c r="W99" s="631"/>
      <c r="X99" s="631"/>
      <c r="Y99" s="631"/>
      <c r="Z99" s="631"/>
      <c r="AA99" s="583"/>
      <c r="AB99" s="584"/>
      <c r="AC99" s="30"/>
      <c r="AD99" s="148">
        <f>IF($A99=0,COUNTA($A$8:$A98),COUNTA($A$8:$A99))</f>
        <v>4</v>
      </c>
      <c r="AF99" s="130"/>
      <c r="AG99" s="125"/>
    </row>
    <row r="100" spans="1:33" ht="22.9" hidden="1" customHeight="1" thickBot="1">
      <c r="A100" s="599"/>
      <c r="B100" s="768"/>
      <c r="C100" s="607"/>
      <c r="D100" s="611"/>
      <c r="E100" s="621"/>
      <c r="F100" s="245"/>
      <c r="G100" s="246"/>
      <c r="H100" s="246">
        <f>MROUND(INDEX($C:$C,MATCH(AD100,$AD:$AD,0))*G100/1000,1)</f>
        <v>0</v>
      </c>
      <c r="I100" s="246" t="str">
        <f t="shared" si="19"/>
        <v>0K</v>
      </c>
      <c r="J100" s="284"/>
      <c r="K100" s="624"/>
      <c r="L100" s="649"/>
      <c r="M100" s="649"/>
      <c r="N100" s="651"/>
      <c r="O100" s="649"/>
      <c r="P100" s="649"/>
      <c r="Q100" s="649"/>
      <c r="R100" s="649"/>
      <c r="S100" s="632"/>
      <c r="T100" s="632"/>
      <c r="U100" s="643"/>
      <c r="V100" s="634"/>
      <c r="W100" s="632"/>
      <c r="X100" s="632"/>
      <c r="Y100" s="632"/>
      <c r="Z100" s="632"/>
      <c r="AA100" s="585"/>
      <c r="AB100" s="586"/>
      <c r="AC100" s="30"/>
      <c r="AD100" s="148">
        <f>IF($A100=0,COUNTA($A$8:$A99),COUNTA($A$8:$A100))</f>
        <v>4</v>
      </c>
      <c r="AF100" s="130"/>
      <c r="AG100" s="125"/>
    </row>
    <row r="101" spans="1:33" ht="22.15" customHeight="1">
      <c r="A101" s="599"/>
      <c r="B101" s="768"/>
      <c r="C101" s="607"/>
      <c r="D101" s="611"/>
      <c r="E101" s="574" t="s">
        <v>329</v>
      </c>
      <c r="F101" s="388" t="s">
        <v>545</v>
      </c>
      <c r="G101" s="222">
        <v>79</v>
      </c>
      <c r="H101" s="232">
        <f>MROUND(INDEX($C:$C,MATCH(AD101,$AD:$AD,0))*G101/1000,3)</f>
        <v>108</v>
      </c>
      <c r="I101" s="230" t="str">
        <f t="shared" si="19"/>
        <v>108K</v>
      </c>
      <c r="J101" s="232"/>
      <c r="K101" s="622" t="s">
        <v>362</v>
      </c>
      <c r="L101" s="649"/>
      <c r="M101" s="649"/>
      <c r="N101" s="651"/>
      <c r="O101" s="649"/>
      <c r="P101" s="649"/>
      <c r="Q101" s="649"/>
      <c r="R101" s="649"/>
      <c r="S101" s="531"/>
      <c r="T101" s="531"/>
      <c r="U101" s="592"/>
      <c r="V101" s="595"/>
      <c r="W101" s="531"/>
      <c r="X101" s="531"/>
      <c r="Y101" s="531"/>
      <c r="Z101" s="531"/>
      <c r="AA101" s="585"/>
      <c r="AB101" s="586"/>
      <c r="AC101" s="54"/>
      <c r="AD101" s="148">
        <f>IF($A101=0,COUNTA($A$8:$A100),COUNTA($A$8:$A101))</f>
        <v>4</v>
      </c>
      <c r="AF101" s="130"/>
      <c r="AG101" s="125"/>
    </row>
    <row r="102" spans="1:33" ht="22.15" customHeight="1">
      <c r="A102" s="599"/>
      <c r="B102" s="768"/>
      <c r="C102" s="607"/>
      <c r="D102" s="611"/>
      <c r="E102" s="615"/>
      <c r="F102" s="244" t="s">
        <v>564</v>
      </c>
      <c r="G102" s="223">
        <v>36.5</v>
      </c>
      <c r="H102" s="223">
        <f>MROUND(INDEX($C:$C,MATCH(AD102,$AD:$AD,0))*G102/1000,1)</f>
        <v>50</v>
      </c>
      <c r="I102" s="223" t="str">
        <f t="shared" si="19"/>
        <v>50K</v>
      </c>
      <c r="J102" s="223"/>
      <c r="K102" s="636"/>
      <c r="L102" s="649"/>
      <c r="M102" s="649"/>
      <c r="N102" s="651"/>
      <c r="O102" s="649"/>
      <c r="P102" s="649"/>
      <c r="Q102" s="649"/>
      <c r="R102" s="649"/>
      <c r="S102" s="533"/>
      <c r="T102" s="533"/>
      <c r="U102" s="593"/>
      <c r="V102" s="596"/>
      <c r="W102" s="533"/>
      <c r="X102" s="533"/>
      <c r="Y102" s="533"/>
      <c r="Z102" s="533"/>
      <c r="AA102" s="585"/>
      <c r="AB102" s="586"/>
      <c r="AC102" s="54"/>
      <c r="AD102" s="148">
        <f>IF($A102=0,COUNTA($A$8:$A101),COUNTA($A$8:$A102))</f>
        <v>4</v>
      </c>
      <c r="AF102" s="130"/>
      <c r="AG102" s="125"/>
    </row>
    <row r="103" spans="1:33" ht="22.15" customHeight="1">
      <c r="A103" s="599"/>
      <c r="B103" s="768"/>
      <c r="C103" s="607"/>
      <c r="D103" s="611"/>
      <c r="E103" s="615"/>
      <c r="F103" s="244" t="s">
        <v>330</v>
      </c>
      <c r="G103" s="223">
        <v>9</v>
      </c>
      <c r="H103" s="285">
        <f>G103*$C$36/1000</f>
        <v>12.266999999999999</v>
      </c>
      <c r="I103" s="285" t="str">
        <f t="shared" ref="I103" si="21">MROUND(H103,3)&amp;+"K"</f>
        <v>12K</v>
      </c>
      <c r="J103" s="223"/>
      <c r="K103" s="636"/>
      <c r="L103" s="649"/>
      <c r="M103" s="649"/>
      <c r="N103" s="651"/>
      <c r="O103" s="649"/>
      <c r="P103" s="649"/>
      <c r="Q103" s="649"/>
      <c r="R103" s="649"/>
      <c r="S103" s="533"/>
      <c r="T103" s="533"/>
      <c r="U103" s="593"/>
      <c r="V103" s="596"/>
      <c r="W103" s="533"/>
      <c r="X103" s="533"/>
      <c r="Y103" s="533"/>
      <c r="Z103" s="533"/>
      <c r="AA103" s="585"/>
      <c r="AB103" s="586"/>
      <c r="AC103" s="54"/>
      <c r="AF103" s="130"/>
      <c r="AG103" s="125"/>
    </row>
    <row r="104" spans="1:33" ht="22.15" customHeight="1">
      <c r="A104" s="599"/>
      <c r="B104" s="768"/>
      <c r="C104" s="607"/>
      <c r="D104" s="611"/>
      <c r="E104" s="615"/>
      <c r="F104" s="223" t="s">
        <v>229</v>
      </c>
      <c r="G104" s="223">
        <v>11</v>
      </c>
      <c r="H104" s="223">
        <f>MROUND(INDEX($C:$C,MATCH(AD104,$AD:$AD,0))*G104/1000,1)</f>
        <v>15</v>
      </c>
      <c r="I104" s="223" t="str">
        <f t="shared" si="19"/>
        <v>15K</v>
      </c>
      <c r="J104" s="223"/>
      <c r="K104" s="636"/>
      <c r="L104" s="649"/>
      <c r="M104" s="649"/>
      <c r="N104" s="651"/>
      <c r="O104" s="649"/>
      <c r="P104" s="649"/>
      <c r="Q104" s="649"/>
      <c r="R104" s="649"/>
      <c r="S104" s="533"/>
      <c r="T104" s="533"/>
      <c r="U104" s="593"/>
      <c r="V104" s="596"/>
      <c r="W104" s="533"/>
      <c r="X104" s="533"/>
      <c r="Y104" s="533"/>
      <c r="Z104" s="533"/>
      <c r="AA104" s="585"/>
      <c r="AB104" s="586"/>
      <c r="AC104" s="54"/>
      <c r="AD104" s="148">
        <f>IF($A104=0,COUNTA($A$8:$A102),COUNTA($A$8:$A104))</f>
        <v>4</v>
      </c>
      <c r="AF104" s="130"/>
      <c r="AG104" s="125"/>
    </row>
    <row r="105" spans="1:33" ht="22.15" customHeight="1">
      <c r="A105" s="599"/>
      <c r="B105" s="768"/>
      <c r="C105" s="607"/>
      <c r="D105" s="611"/>
      <c r="E105" s="615"/>
      <c r="F105" s="223" t="s">
        <v>243</v>
      </c>
      <c r="G105" s="223">
        <v>8.5</v>
      </c>
      <c r="H105" s="223">
        <f>MROUND(INDEX($C:$C,MATCH(AD105,$AD:$AD,0))*G105/1000,1)</f>
        <v>12</v>
      </c>
      <c r="I105" s="223" t="str">
        <f t="shared" si="19"/>
        <v>12K</v>
      </c>
      <c r="J105" s="223"/>
      <c r="K105" s="636"/>
      <c r="L105" s="649"/>
      <c r="M105" s="649"/>
      <c r="N105" s="651"/>
      <c r="O105" s="649"/>
      <c r="P105" s="649"/>
      <c r="Q105" s="649"/>
      <c r="R105" s="649"/>
      <c r="S105" s="533"/>
      <c r="T105" s="533"/>
      <c r="U105" s="593"/>
      <c r="V105" s="596"/>
      <c r="W105" s="533"/>
      <c r="X105" s="533"/>
      <c r="Y105" s="533"/>
      <c r="Z105" s="533"/>
      <c r="AA105" s="585"/>
      <c r="AB105" s="586"/>
      <c r="AC105" s="54"/>
      <c r="AD105" s="148">
        <f>IF($A105=0,COUNTA($A$8:$A104),COUNTA($A$8:$A105))</f>
        <v>4</v>
      </c>
      <c r="AF105" s="130"/>
      <c r="AG105" s="125"/>
    </row>
    <row r="106" spans="1:33" ht="22.15" customHeight="1">
      <c r="A106" s="599"/>
      <c r="B106" s="768"/>
      <c r="C106" s="607"/>
      <c r="D106" s="611"/>
      <c r="E106" s="615"/>
      <c r="F106" s="244" t="s">
        <v>331</v>
      </c>
      <c r="G106" s="223"/>
      <c r="H106" s="223">
        <f>MROUND(INDEX($C:$C,MATCH(AD106,$AD:$AD,0))*G106/1000,1)</f>
        <v>0</v>
      </c>
      <c r="I106" s="223" t="s">
        <v>333</v>
      </c>
      <c r="J106" s="223"/>
      <c r="K106" s="636"/>
      <c r="L106" s="649"/>
      <c r="M106" s="649"/>
      <c r="N106" s="651"/>
      <c r="O106" s="649"/>
      <c r="P106" s="649"/>
      <c r="Q106" s="649"/>
      <c r="R106" s="649"/>
      <c r="S106" s="533"/>
      <c r="T106" s="533"/>
      <c r="U106" s="593"/>
      <c r="V106" s="596"/>
      <c r="W106" s="533"/>
      <c r="X106" s="533"/>
      <c r="Y106" s="533"/>
      <c r="Z106" s="533"/>
      <c r="AA106" s="585"/>
      <c r="AB106" s="586"/>
      <c r="AC106" s="54"/>
      <c r="AD106" s="148">
        <f>IF($A106=0,COUNTA($A$8:$A105),COUNTA($A$8:$A106))</f>
        <v>4</v>
      </c>
      <c r="AF106" s="130"/>
      <c r="AG106" s="125"/>
    </row>
    <row r="107" spans="1:33" ht="22.15" customHeight="1" thickBot="1">
      <c r="A107" s="599"/>
      <c r="B107" s="768"/>
      <c r="C107" s="607"/>
      <c r="D107" s="611"/>
      <c r="E107" s="615"/>
      <c r="F107" s="244" t="s">
        <v>332</v>
      </c>
      <c r="G107" s="223"/>
      <c r="H107" s="223">
        <f>MROUND(INDEX($C:$C,MATCH(AD107,$AD:$AD,0))*G107/1000,1)</f>
        <v>0</v>
      </c>
      <c r="I107" s="223" t="s">
        <v>532</v>
      </c>
      <c r="J107" s="223"/>
      <c r="K107" s="636"/>
      <c r="L107" s="649"/>
      <c r="M107" s="649"/>
      <c r="N107" s="651"/>
      <c r="O107" s="649"/>
      <c r="P107" s="649"/>
      <c r="Q107" s="649"/>
      <c r="R107" s="649"/>
      <c r="S107" s="533"/>
      <c r="T107" s="533"/>
      <c r="U107" s="593"/>
      <c r="V107" s="596"/>
      <c r="W107" s="533"/>
      <c r="X107" s="533"/>
      <c r="Y107" s="533"/>
      <c r="Z107" s="533"/>
      <c r="AA107" s="585"/>
      <c r="AB107" s="586"/>
      <c r="AC107" s="54"/>
      <c r="AD107" s="148">
        <f>IF($A107=0,COUNTA($A$8:$A106),COUNTA($A$8:$A107))</f>
        <v>4</v>
      </c>
      <c r="AF107" s="130"/>
      <c r="AG107" s="125"/>
    </row>
    <row r="108" spans="1:33" ht="22.15" hidden="1" customHeight="1" thickBot="1">
      <c r="A108" s="599"/>
      <c r="B108" s="768"/>
      <c r="C108" s="607"/>
      <c r="D108" s="611"/>
      <c r="E108" s="615"/>
      <c r="F108" s="223"/>
      <c r="G108" s="223"/>
      <c r="H108" s="223">
        <f>MROUND(INDEX($C:$C,MATCH(AD108,$AD:$AD,0))*G108/1000,1)</f>
        <v>0</v>
      </c>
      <c r="I108" s="223"/>
      <c r="J108" s="223"/>
      <c r="K108" s="636"/>
      <c r="L108" s="649"/>
      <c r="M108" s="649"/>
      <c r="N108" s="651"/>
      <c r="O108" s="649"/>
      <c r="P108" s="649"/>
      <c r="Q108" s="649"/>
      <c r="R108" s="649"/>
      <c r="S108" s="533"/>
      <c r="T108" s="533"/>
      <c r="U108" s="593"/>
      <c r="V108" s="596"/>
      <c r="W108" s="533"/>
      <c r="X108" s="533"/>
      <c r="Y108" s="533"/>
      <c r="Z108" s="533"/>
      <c r="AA108" s="585"/>
      <c r="AB108" s="586"/>
      <c r="AC108" s="54"/>
      <c r="AD108" s="148">
        <f>IF($A108=0,COUNTA($A$8:$A107),COUNTA($A$8:$A108))</f>
        <v>4</v>
      </c>
      <c r="AF108" s="130"/>
      <c r="AG108" s="125"/>
    </row>
    <row r="109" spans="1:33" ht="22.9" hidden="1" customHeight="1" thickBot="1">
      <c r="A109" s="599"/>
      <c r="B109" s="768"/>
      <c r="C109" s="607"/>
      <c r="D109" s="611"/>
      <c r="E109" s="621"/>
      <c r="F109" s="223"/>
      <c r="G109" s="223"/>
      <c r="H109" s="223"/>
      <c r="I109" s="223"/>
      <c r="J109" s="224"/>
      <c r="K109" s="624"/>
      <c r="L109" s="649"/>
      <c r="M109" s="649"/>
      <c r="N109" s="651"/>
      <c r="O109" s="649"/>
      <c r="P109" s="649"/>
      <c r="Q109" s="649"/>
      <c r="R109" s="649"/>
      <c r="S109" s="532"/>
      <c r="T109" s="532"/>
      <c r="U109" s="594"/>
      <c r="V109" s="597"/>
      <c r="W109" s="532"/>
      <c r="X109" s="532"/>
      <c r="Y109" s="532"/>
      <c r="Z109" s="532"/>
      <c r="AA109" s="585"/>
      <c r="AB109" s="586"/>
      <c r="AC109" s="54"/>
      <c r="AD109" s="148">
        <f>IF($A109=0,COUNTA($A$8:$A108),COUNTA($A$8:$A109))</f>
        <v>4</v>
      </c>
      <c r="AF109" s="130"/>
      <c r="AG109" s="125"/>
    </row>
    <row r="110" spans="1:33" ht="22.15" customHeight="1">
      <c r="A110" s="599"/>
      <c r="B110" s="768"/>
      <c r="C110" s="607"/>
      <c r="D110" s="611"/>
      <c r="E110" s="746" t="s">
        <v>543</v>
      </c>
      <c r="F110" s="274" t="s">
        <v>419</v>
      </c>
      <c r="G110" s="389">
        <v>58.5</v>
      </c>
      <c r="H110" s="225">
        <f>MROUND(INDEX($C:$C,MATCH(AD110,$AD:$AD,0))*G110/1000,1)</f>
        <v>80</v>
      </c>
      <c r="I110" s="230" t="str">
        <f t="shared" ref="I110:I119" si="22">H110&amp;+"K"</f>
        <v>80K</v>
      </c>
      <c r="J110" s="225"/>
      <c r="K110" s="663" t="s">
        <v>544</v>
      </c>
      <c r="L110" s="649"/>
      <c r="M110" s="649"/>
      <c r="N110" s="651"/>
      <c r="O110" s="649"/>
      <c r="P110" s="649"/>
      <c r="Q110" s="649"/>
      <c r="R110" s="649"/>
      <c r="S110" s="531"/>
      <c r="T110" s="531"/>
      <c r="U110" s="592"/>
      <c r="V110" s="595"/>
      <c r="W110" s="531"/>
      <c r="X110" s="531"/>
      <c r="Y110" s="531"/>
      <c r="Z110" s="531"/>
      <c r="AA110" s="585"/>
      <c r="AB110" s="586"/>
      <c r="AC110" s="30"/>
      <c r="AD110" s="148">
        <f>IF($A110=0,COUNTA($A$8:$A109),COUNTA($A$8:$A110))</f>
        <v>4</v>
      </c>
      <c r="AF110" s="130"/>
      <c r="AG110" s="125"/>
    </row>
    <row r="111" spans="1:33" ht="22.15" customHeight="1">
      <c r="A111" s="599"/>
      <c r="B111" s="768"/>
      <c r="C111" s="607"/>
      <c r="D111" s="611"/>
      <c r="E111" s="742"/>
      <c r="F111" s="226" t="s">
        <v>548</v>
      </c>
      <c r="G111" s="387">
        <v>8.5</v>
      </c>
      <c r="H111" s="226">
        <f>MROUND(INDEX($C:$C,MATCH(AD111,$AD:$AD,0))*G111/1000,1)</f>
        <v>12</v>
      </c>
      <c r="I111" s="226" t="str">
        <f t="shared" si="22"/>
        <v>12K</v>
      </c>
      <c r="J111" s="226"/>
      <c r="K111" s="664"/>
      <c r="L111" s="649"/>
      <c r="M111" s="649"/>
      <c r="N111" s="651"/>
      <c r="O111" s="649"/>
      <c r="P111" s="649"/>
      <c r="Q111" s="649"/>
      <c r="R111" s="649"/>
      <c r="S111" s="604"/>
      <c r="T111" s="604"/>
      <c r="U111" s="653"/>
      <c r="V111" s="665"/>
      <c r="W111" s="604"/>
      <c r="X111" s="604"/>
      <c r="Y111" s="604"/>
      <c r="Z111" s="604"/>
      <c r="AA111" s="585"/>
      <c r="AB111" s="586"/>
      <c r="AC111" s="30"/>
      <c r="AD111" s="148">
        <f>IF($A111=0,COUNTA($A$8:$A110),COUNTA($A$8:$A111))</f>
        <v>4</v>
      </c>
      <c r="AF111" s="130"/>
      <c r="AG111" s="125"/>
    </row>
    <row r="112" spans="1:33" ht="22.15" customHeight="1">
      <c r="A112" s="599"/>
      <c r="B112" s="768"/>
      <c r="C112" s="607"/>
      <c r="D112" s="611"/>
      <c r="E112" s="742"/>
      <c r="F112" s="226" t="s">
        <v>547</v>
      </c>
      <c r="G112" s="387">
        <v>14.5</v>
      </c>
      <c r="H112" s="226">
        <f>MROUND(INDEX($C:$C,MATCH(AD112,$AD:$AD,0))*G112/1000,1)</f>
        <v>20</v>
      </c>
      <c r="I112" s="226" t="str">
        <f t="shared" ref="I112" si="23">H112&amp;+"K"</f>
        <v>20K</v>
      </c>
      <c r="J112" s="226"/>
      <c r="K112" s="664"/>
      <c r="L112" s="649"/>
      <c r="M112" s="649"/>
      <c r="N112" s="651"/>
      <c r="O112" s="649"/>
      <c r="P112" s="649"/>
      <c r="Q112" s="649"/>
      <c r="R112" s="649"/>
      <c r="S112" s="604"/>
      <c r="T112" s="604"/>
      <c r="U112" s="653"/>
      <c r="V112" s="665"/>
      <c r="W112" s="604"/>
      <c r="X112" s="604"/>
      <c r="Y112" s="604"/>
      <c r="Z112" s="604"/>
      <c r="AA112" s="585"/>
      <c r="AB112" s="586"/>
      <c r="AC112" s="30"/>
      <c r="AD112" s="148">
        <f>IF($A112=0,COUNTA($A$8:$A111),COUNTA($A$8:$A112))</f>
        <v>4</v>
      </c>
      <c r="AF112" s="130"/>
      <c r="AG112" s="125"/>
    </row>
    <row r="113" spans="1:33" ht="22.15" customHeight="1" thickBot="1">
      <c r="A113" s="599"/>
      <c r="B113" s="768"/>
      <c r="C113" s="607"/>
      <c r="D113" s="611"/>
      <c r="E113" s="742"/>
      <c r="F113" s="226" t="s">
        <v>247</v>
      </c>
      <c r="G113" s="387">
        <v>1</v>
      </c>
      <c r="H113" s="226">
        <f>MROUND(INDEX($C:$C,MATCH(AD113,$AD:$AD,0))*G113/1000,1)</f>
        <v>1</v>
      </c>
      <c r="I113" s="226" t="str">
        <f t="shared" ref="I113" si="24">H113&amp;+"K"</f>
        <v>1K</v>
      </c>
      <c r="J113" s="226"/>
      <c r="K113" s="664"/>
      <c r="L113" s="649"/>
      <c r="M113" s="649"/>
      <c r="N113" s="651"/>
      <c r="O113" s="649"/>
      <c r="P113" s="649"/>
      <c r="Q113" s="649"/>
      <c r="R113" s="649"/>
      <c r="S113" s="604"/>
      <c r="T113" s="604"/>
      <c r="U113" s="653"/>
      <c r="V113" s="665"/>
      <c r="W113" s="604"/>
      <c r="X113" s="604"/>
      <c r="Y113" s="604"/>
      <c r="Z113" s="604"/>
      <c r="AA113" s="585"/>
      <c r="AB113" s="586"/>
      <c r="AC113" s="30"/>
      <c r="AD113" s="148">
        <f>IF($A113=0,COUNTA($A$8:$A112),COUNTA($A$8:$A113))</f>
        <v>4</v>
      </c>
      <c r="AF113" s="130"/>
      <c r="AG113" s="125"/>
    </row>
    <row r="114" spans="1:33" ht="22.15" hidden="1" customHeight="1">
      <c r="A114" s="599"/>
      <c r="B114" s="768"/>
      <c r="C114" s="607"/>
      <c r="D114" s="611"/>
      <c r="E114" s="742"/>
      <c r="F114" s="226"/>
      <c r="G114" s="226"/>
      <c r="H114" s="226"/>
      <c r="I114" s="226"/>
      <c r="J114" s="226"/>
      <c r="K114" s="664"/>
      <c r="L114" s="649"/>
      <c r="M114" s="649"/>
      <c r="N114" s="651"/>
      <c r="O114" s="649"/>
      <c r="P114" s="649"/>
      <c r="Q114" s="649"/>
      <c r="R114" s="649"/>
      <c r="S114" s="604"/>
      <c r="T114" s="604"/>
      <c r="U114" s="653"/>
      <c r="V114" s="665"/>
      <c r="W114" s="604"/>
      <c r="X114" s="604"/>
      <c r="Y114" s="604"/>
      <c r="Z114" s="604"/>
      <c r="AA114" s="585"/>
      <c r="AB114" s="586"/>
      <c r="AC114" s="30"/>
      <c r="AD114" s="148">
        <f>IF($A114=0,COUNTA($A$8:$A113),COUNTA($A$8:$A114))</f>
        <v>4</v>
      </c>
      <c r="AF114" s="130"/>
      <c r="AG114" s="125"/>
    </row>
    <row r="115" spans="1:33" ht="22.15" hidden="1" customHeight="1" thickBot="1">
      <c r="A115" s="599"/>
      <c r="B115" s="768"/>
      <c r="C115" s="607"/>
      <c r="D115" s="611"/>
      <c r="E115" s="742"/>
      <c r="F115" s="226"/>
      <c r="G115" s="226"/>
      <c r="H115" s="226"/>
      <c r="I115" s="226"/>
      <c r="J115" s="226"/>
      <c r="K115" s="664"/>
      <c r="L115" s="649"/>
      <c r="M115" s="649"/>
      <c r="N115" s="651"/>
      <c r="O115" s="649"/>
      <c r="P115" s="649"/>
      <c r="Q115" s="649"/>
      <c r="R115" s="649"/>
      <c r="S115" s="604"/>
      <c r="T115" s="604"/>
      <c r="U115" s="653"/>
      <c r="V115" s="665"/>
      <c r="W115" s="604"/>
      <c r="X115" s="604"/>
      <c r="Y115" s="604"/>
      <c r="Z115" s="604"/>
      <c r="AA115" s="585"/>
      <c r="AB115" s="586"/>
      <c r="AC115" s="30"/>
      <c r="AD115" s="148">
        <f>IF($A115=0,COUNTA($A$8:$A114),COUNTA($A$8:$A115))</f>
        <v>4</v>
      </c>
      <c r="AF115" s="130"/>
      <c r="AG115" s="125"/>
    </row>
    <row r="116" spans="1:33" ht="22.9" hidden="1" customHeight="1">
      <c r="A116" s="599"/>
      <c r="B116" s="768"/>
      <c r="C116" s="607"/>
      <c r="D116" s="611"/>
      <c r="E116" s="742"/>
      <c r="F116" s="226"/>
      <c r="G116" s="226"/>
      <c r="H116" s="226">
        <f>MROUND(INDEX($C:$C,MATCH(AD116,$AD:$AD,0))*G116/1000,1)</f>
        <v>0</v>
      </c>
      <c r="I116" s="226" t="str">
        <f t="shared" si="22"/>
        <v>0K</v>
      </c>
      <c r="J116" s="226"/>
      <c r="K116" s="636"/>
      <c r="L116" s="649"/>
      <c r="M116" s="649"/>
      <c r="N116" s="651"/>
      <c r="O116" s="649"/>
      <c r="P116" s="649"/>
      <c r="Q116" s="649"/>
      <c r="R116" s="649"/>
      <c r="S116" s="604"/>
      <c r="T116" s="604"/>
      <c r="U116" s="653"/>
      <c r="V116" s="665"/>
      <c r="W116" s="604"/>
      <c r="X116" s="604"/>
      <c r="Y116" s="604"/>
      <c r="Z116" s="604"/>
      <c r="AA116" s="585"/>
      <c r="AB116" s="586"/>
      <c r="AC116" s="30"/>
      <c r="AD116" s="148">
        <f>IF($A116=0,COUNTA($A$8:$A115),COUNTA($A$8:$A116))</f>
        <v>4</v>
      </c>
      <c r="AF116" s="130"/>
      <c r="AG116" s="125"/>
    </row>
    <row r="117" spans="1:33" ht="22.9" hidden="1" customHeight="1">
      <c r="A117" s="599"/>
      <c r="B117" s="768"/>
      <c r="C117" s="607"/>
      <c r="D117" s="611"/>
      <c r="E117" s="742"/>
      <c r="F117" s="226"/>
      <c r="G117" s="226"/>
      <c r="H117" s="226">
        <f>MROUND(INDEX($C:$C,MATCH(AD117,$AD:$AD,0))*G117/1000,1)</f>
        <v>0</v>
      </c>
      <c r="I117" s="226" t="str">
        <f t="shared" si="22"/>
        <v>0K</v>
      </c>
      <c r="J117" s="226"/>
      <c r="K117" s="636"/>
      <c r="L117" s="649"/>
      <c r="M117" s="649"/>
      <c r="N117" s="651"/>
      <c r="O117" s="649"/>
      <c r="P117" s="649"/>
      <c r="Q117" s="649"/>
      <c r="R117" s="649"/>
      <c r="S117" s="604"/>
      <c r="T117" s="604"/>
      <c r="U117" s="653"/>
      <c r="V117" s="665"/>
      <c r="W117" s="604"/>
      <c r="X117" s="604"/>
      <c r="Y117" s="604"/>
      <c r="Z117" s="604"/>
      <c r="AA117" s="585"/>
      <c r="AB117" s="586"/>
      <c r="AC117" s="30"/>
      <c r="AD117" s="148">
        <f>IF($A117=0,COUNTA($A$8:$A116),COUNTA($A$8:$A117))</f>
        <v>4</v>
      </c>
      <c r="AF117" s="130"/>
      <c r="AG117" s="125"/>
    </row>
    <row r="118" spans="1:33" ht="22.9" hidden="1" customHeight="1" thickBot="1">
      <c r="A118" s="599"/>
      <c r="B118" s="768"/>
      <c r="C118" s="607"/>
      <c r="D118" s="611"/>
      <c r="E118" s="742"/>
      <c r="F118" s="226"/>
      <c r="G118" s="226"/>
      <c r="H118" s="226">
        <f>MROUND(INDEX($C:$C,MATCH(AD118,$AD:$AD,0))*G118/1000,1)</f>
        <v>0</v>
      </c>
      <c r="I118" s="226" t="str">
        <f t="shared" si="22"/>
        <v>0K</v>
      </c>
      <c r="J118" s="226"/>
      <c r="K118" s="636"/>
      <c r="L118" s="649"/>
      <c r="M118" s="649"/>
      <c r="N118" s="651"/>
      <c r="O118" s="649"/>
      <c r="P118" s="649"/>
      <c r="Q118" s="649"/>
      <c r="R118" s="649"/>
      <c r="S118" s="604"/>
      <c r="T118" s="604"/>
      <c r="U118" s="653"/>
      <c r="V118" s="665"/>
      <c r="W118" s="604"/>
      <c r="X118" s="604"/>
      <c r="Y118" s="604"/>
      <c r="Z118" s="604"/>
      <c r="AA118" s="585"/>
      <c r="AB118" s="586"/>
      <c r="AC118" s="30"/>
      <c r="AD118" s="148">
        <f>IF($A118=0,COUNTA($A$8:$A117),COUNTA($A$8:$A118))</f>
        <v>4</v>
      </c>
      <c r="AF118" s="130"/>
      <c r="AG118" s="125"/>
    </row>
    <row r="119" spans="1:33" ht="22.9" hidden="1" customHeight="1" thickBot="1">
      <c r="A119" s="599"/>
      <c r="B119" s="768"/>
      <c r="C119" s="607"/>
      <c r="D119" s="611"/>
      <c r="E119" s="843"/>
      <c r="F119" s="224"/>
      <c r="G119" s="224"/>
      <c r="H119" s="224">
        <f>MROUND(INDEX($C:$C,MATCH(AD119,$AD:$AD,0))*G119/1000,1)</f>
        <v>0</v>
      </c>
      <c r="I119" s="227" t="str">
        <f t="shared" si="22"/>
        <v>0K</v>
      </c>
      <c r="J119" s="227"/>
      <c r="K119" s="624"/>
      <c r="L119" s="649"/>
      <c r="M119" s="649"/>
      <c r="N119" s="651"/>
      <c r="O119" s="649"/>
      <c r="P119" s="649"/>
      <c r="Q119" s="649"/>
      <c r="R119" s="649"/>
      <c r="S119" s="632"/>
      <c r="T119" s="632"/>
      <c r="U119" s="643"/>
      <c r="V119" s="634"/>
      <c r="W119" s="632"/>
      <c r="X119" s="632"/>
      <c r="Y119" s="632"/>
      <c r="Z119" s="632"/>
      <c r="AA119" s="585"/>
      <c r="AB119" s="586"/>
      <c r="AC119" s="30"/>
      <c r="AD119" s="148">
        <f>IF($A119=0,COUNTA($A$8:$A118),COUNTA($A$8:$A119))</f>
        <v>4</v>
      </c>
      <c r="AF119" s="130"/>
      <c r="AG119" s="125"/>
    </row>
    <row r="120" spans="1:33" ht="22.9" customHeight="1">
      <c r="A120" s="599"/>
      <c r="B120" s="768"/>
      <c r="C120" s="607"/>
      <c r="D120" s="611"/>
      <c r="E120" s="648" t="s">
        <v>236</v>
      </c>
      <c r="F120" s="225" t="s">
        <v>454</v>
      </c>
      <c r="G120" s="225">
        <v>65.5</v>
      </c>
      <c r="H120" s="225">
        <f>MROUND(INDEX($C:$C,MATCH(AD120,$AD:$AD,0))*G120/1000,1)</f>
        <v>90</v>
      </c>
      <c r="I120" s="225" t="str">
        <f>H120&amp;+"K"</f>
        <v>90K</v>
      </c>
      <c r="J120" s="225"/>
      <c r="K120" s="618" t="s">
        <v>312</v>
      </c>
      <c r="L120" s="649"/>
      <c r="M120" s="649"/>
      <c r="N120" s="651"/>
      <c r="O120" s="649"/>
      <c r="P120" s="649"/>
      <c r="Q120" s="649"/>
      <c r="R120" s="649"/>
      <c r="S120" s="531"/>
      <c r="T120" s="531"/>
      <c r="U120" s="592"/>
      <c r="V120" s="595"/>
      <c r="W120" s="531"/>
      <c r="X120" s="531"/>
      <c r="Y120" s="531"/>
      <c r="Z120" s="531"/>
      <c r="AA120" s="585"/>
      <c r="AB120" s="586"/>
      <c r="AC120" s="30"/>
      <c r="AD120" s="148">
        <f>IF($A120=0,COUNTA($A$8:$A119),COUNTA($A$8:$A120))</f>
        <v>4</v>
      </c>
      <c r="AF120" s="130"/>
      <c r="AG120" s="125"/>
    </row>
    <row r="121" spans="1:33" ht="22.9" customHeight="1" thickBot="1">
      <c r="A121" s="599"/>
      <c r="B121" s="768"/>
      <c r="C121" s="607"/>
      <c r="D121" s="611"/>
      <c r="E121" s="621"/>
      <c r="F121" s="228" t="s">
        <v>306</v>
      </c>
      <c r="G121" s="229">
        <v>0.45</v>
      </c>
      <c r="H121" s="224">
        <f>MROUND(INDEX($C:$C,MATCH(AD121,$AD:$AD,0))*G121/1000,0.1)</f>
        <v>0.60000000000000009</v>
      </c>
      <c r="I121" s="224" t="str">
        <f>H121&amp;+"K"</f>
        <v>0.6K</v>
      </c>
      <c r="J121" s="224"/>
      <c r="K121" s="619"/>
      <c r="L121" s="649"/>
      <c r="M121" s="649"/>
      <c r="N121" s="651"/>
      <c r="O121" s="649"/>
      <c r="P121" s="649"/>
      <c r="Q121" s="649"/>
      <c r="R121" s="649"/>
      <c r="S121" s="532"/>
      <c r="T121" s="532"/>
      <c r="U121" s="594"/>
      <c r="V121" s="597"/>
      <c r="W121" s="532"/>
      <c r="X121" s="532"/>
      <c r="Y121" s="532"/>
      <c r="Z121" s="532"/>
      <c r="AA121" s="585"/>
      <c r="AB121" s="586"/>
      <c r="AC121" s="30"/>
      <c r="AD121" s="148">
        <f>IF($A121=0,COUNTA($A$8:$A120),COUNTA($A$8:$A121))</f>
        <v>4</v>
      </c>
      <c r="AF121" s="130"/>
      <c r="AG121" s="125"/>
    </row>
    <row r="122" spans="1:33" ht="19.899999999999999" customHeight="1">
      <c r="A122" s="599"/>
      <c r="B122" s="768"/>
      <c r="C122" s="607"/>
      <c r="D122" s="611"/>
      <c r="E122" s="616" t="s">
        <v>363</v>
      </c>
      <c r="F122" s="222" t="s">
        <v>292</v>
      </c>
      <c r="G122" s="222">
        <v>4.5</v>
      </c>
      <c r="H122" s="225">
        <f>MROUND(INDEX($C:$C,MATCH(AD122,$AD:$AD,0))*G122/1000,3)</f>
        <v>6</v>
      </c>
      <c r="I122" s="240" t="str">
        <f t="shared" ref="I122:I130" si="25">H122&amp;+"K"</f>
        <v>6K</v>
      </c>
      <c r="J122" s="222"/>
      <c r="K122" s="838" t="s">
        <v>730</v>
      </c>
      <c r="L122" s="649"/>
      <c r="M122" s="649"/>
      <c r="N122" s="651"/>
      <c r="O122" s="649"/>
      <c r="P122" s="649"/>
      <c r="Q122" s="649"/>
      <c r="R122" s="649"/>
      <c r="S122" s="531"/>
      <c r="T122" s="531"/>
      <c r="U122" s="592"/>
      <c r="V122" s="595"/>
      <c r="W122" s="531"/>
      <c r="X122" s="531"/>
      <c r="Y122" s="531"/>
      <c r="Z122" s="531"/>
      <c r="AA122" s="585"/>
      <c r="AB122" s="586"/>
      <c r="AC122" s="30"/>
      <c r="AD122" s="148">
        <f>IF($A122=0,COUNTA($A$8:$A121),COUNTA($A$8:$A122))</f>
        <v>4</v>
      </c>
      <c r="AF122" s="130"/>
      <c r="AG122" s="125"/>
    </row>
    <row r="123" spans="1:33" ht="19.899999999999999" customHeight="1">
      <c r="A123" s="599"/>
      <c r="B123" s="768"/>
      <c r="C123" s="607"/>
      <c r="D123" s="611"/>
      <c r="E123" s="615"/>
      <c r="F123" s="232" t="s">
        <v>293</v>
      </c>
      <c r="G123" s="223">
        <v>0.5</v>
      </c>
      <c r="H123" s="248">
        <f>MROUND(INDEX($C:$C,MATCH(AD123,$AD:$AD,0))*G123/1000,1)</f>
        <v>1</v>
      </c>
      <c r="I123" s="242" t="str">
        <f t="shared" si="25"/>
        <v>1K</v>
      </c>
      <c r="J123" s="232"/>
      <c r="K123" s="623"/>
      <c r="L123" s="649"/>
      <c r="M123" s="649"/>
      <c r="N123" s="651"/>
      <c r="O123" s="649"/>
      <c r="P123" s="649"/>
      <c r="Q123" s="649"/>
      <c r="R123" s="649"/>
      <c r="S123" s="533"/>
      <c r="T123" s="533"/>
      <c r="U123" s="593"/>
      <c r="V123" s="596"/>
      <c r="W123" s="533"/>
      <c r="X123" s="533"/>
      <c r="Y123" s="533"/>
      <c r="Z123" s="533"/>
      <c r="AA123" s="585"/>
      <c r="AB123" s="586"/>
      <c r="AC123" s="30"/>
      <c r="AD123" s="148">
        <f>IF($A123=0,COUNTA($A$8:$A122),COUNTA($A$8:$A123))</f>
        <v>4</v>
      </c>
      <c r="AF123" s="130"/>
      <c r="AG123" s="125"/>
    </row>
    <row r="124" spans="1:33" ht="19.899999999999999" customHeight="1">
      <c r="A124" s="599"/>
      <c r="B124" s="768"/>
      <c r="C124" s="607"/>
      <c r="D124" s="611"/>
      <c r="E124" s="615"/>
      <c r="F124" s="232" t="s">
        <v>228</v>
      </c>
      <c r="G124" s="223">
        <v>22</v>
      </c>
      <c r="H124" s="248">
        <f>MROUND(INDEX($C:$C,MATCH(AD124,$AD:$AD,0))*G124/1000,1)</f>
        <v>30</v>
      </c>
      <c r="I124" s="242" t="str">
        <f t="shared" si="25"/>
        <v>30K</v>
      </c>
      <c r="J124" s="232"/>
      <c r="K124" s="623"/>
      <c r="L124" s="649"/>
      <c r="M124" s="649"/>
      <c r="N124" s="651"/>
      <c r="O124" s="649"/>
      <c r="P124" s="649"/>
      <c r="Q124" s="649"/>
      <c r="R124" s="649"/>
      <c r="S124" s="533"/>
      <c r="T124" s="533"/>
      <c r="U124" s="593"/>
      <c r="V124" s="596"/>
      <c r="W124" s="533"/>
      <c r="X124" s="533"/>
      <c r="Y124" s="533"/>
      <c r="Z124" s="533"/>
      <c r="AA124" s="585"/>
      <c r="AB124" s="586"/>
      <c r="AC124" s="30"/>
      <c r="AD124" s="148">
        <f>IF($A124=0,COUNTA($A$8:$A123),COUNTA($A$8:$A124))</f>
        <v>4</v>
      </c>
      <c r="AF124" s="130"/>
      <c r="AG124" s="125"/>
    </row>
    <row r="125" spans="1:33" ht="19.899999999999999" customHeight="1">
      <c r="A125" s="599"/>
      <c r="B125" s="768"/>
      <c r="C125" s="607"/>
      <c r="D125" s="611"/>
      <c r="E125" s="615"/>
      <c r="F125" s="232" t="s">
        <v>364</v>
      </c>
      <c r="G125" s="223">
        <v>20</v>
      </c>
      <c r="H125" s="248">
        <f>G125*$C$36/1000</f>
        <v>27.26</v>
      </c>
      <c r="I125" s="242" t="str">
        <f>MROUND(H125,3)&amp;+"K"</f>
        <v>27K</v>
      </c>
      <c r="J125" s="232"/>
      <c r="K125" s="623"/>
      <c r="L125" s="649"/>
      <c r="M125" s="649"/>
      <c r="N125" s="651"/>
      <c r="O125" s="649"/>
      <c r="P125" s="649"/>
      <c r="Q125" s="649"/>
      <c r="R125" s="649"/>
      <c r="S125" s="533"/>
      <c r="T125" s="533"/>
      <c r="U125" s="593"/>
      <c r="V125" s="596"/>
      <c r="W125" s="533"/>
      <c r="X125" s="533"/>
      <c r="Y125" s="533"/>
      <c r="Z125" s="533"/>
      <c r="AA125" s="585"/>
      <c r="AB125" s="586"/>
      <c r="AC125" s="30"/>
      <c r="AF125" s="130"/>
      <c r="AG125" s="125"/>
    </row>
    <row r="126" spans="1:33" ht="19.899999999999999" customHeight="1" thickBot="1">
      <c r="A126" s="599"/>
      <c r="B126" s="768"/>
      <c r="C126" s="607"/>
      <c r="D126" s="611"/>
      <c r="E126" s="615"/>
      <c r="F126" s="339" t="s">
        <v>546</v>
      </c>
      <c r="G126" s="150">
        <v>0.1</v>
      </c>
      <c r="H126" s="372">
        <f>MROUND(INDEX($C:$C,MATCH(AD126,$AD:$AD,0))*G126/1000,1)</f>
        <v>0</v>
      </c>
      <c r="I126" s="151" t="s">
        <v>187</v>
      </c>
      <c r="J126" s="232"/>
      <c r="K126" s="623"/>
      <c r="L126" s="649"/>
      <c r="M126" s="649"/>
      <c r="N126" s="651"/>
      <c r="O126" s="649"/>
      <c r="P126" s="649"/>
      <c r="Q126" s="649"/>
      <c r="R126" s="649"/>
      <c r="S126" s="533"/>
      <c r="T126" s="533"/>
      <c r="U126" s="593"/>
      <c r="V126" s="596"/>
      <c r="W126" s="533"/>
      <c r="X126" s="533"/>
      <c r="Y126" s="533"/>
      <c r="Z126" s="533"/>
      <c r="AA126" s="585"/>
      <c r="AB126" s="586"/>
      <c r="AC126" s="30"/>
      <c r="AD126" s="148">
        <f>IF($A126=0,COUNTA($A$8:$A124),COUNTA($A$8:$A126))</f>
        <v>4</v>
      </c>
      <c r="AF126" s="130"/>
      <c r="AG126" s="125"/>
    </row>
    <row r="127" spans="1:33" ht="22.9" hidden="1" customHeight="1">
      <c r="A127" s="599"/>
      <c r="B127" s="768"/>
      <c r="C127" s="607"/>
      <c r="D127" s="611"/>
      <c r="E127" s="615"/>
      <c r="F127" s="232"/>
      <c r="G127" s="223"/>
      <c r="H127" s="248">
        <f>MROUND(INDEX($C:$C,MATCH(AD127,$AD:$AD,0))*G127/1000,1)</f>
        <v>0</v>
      </c>
      <c r="I127" s="242" t="str">
        <f t="shared" si="25"/>
        <v>0K</v>
      </c>
      <c r="J127" s="232"/>
      <c r="K127" s="623"/>
      <c r="L127" s="649"/>
      <c r="M127" s="649"/>
      <c r="N127" s="651"/>
      <c r="O127" s="649"/>
      <c r="P127" s="649"/>
      <c r="Q127" s="649"/>
      <c r="R127" s="649"/>
      <c r="S127" s="533"/>
      <c r="T127" s="533"/>
      <c r="U127" s="593"/>
      <c r="V127" s="596"/>
      <c r="W127" s="533"/>
      <c r="X127" s="533"/>
      <c r="Y127" s="533"/>
      <c r="Z127" s="533"/>
      <c r="AA127" s="585"/>
      <c r="AB127" s="586"/>
      <c r="AC127" s="30"/>
      <c r="AD127" s="148">
        <f>IF($A127=0,COUNTA($A$8:$A126),COUNTA($A$8:$A127))</f>
        <v>4</v>
      </c>
      <c r="AF127" s="130"/>
      <c r="AG127" s="125"/>
    </row>
    <row r="128" spans="1:33" ht="22.9" hidden="1" customHeight="1">
      <c r="A128" s="599"/>
      <c r="B128" s="768"/>
      <c r="C128" s="607"/>
      <c r="D128" s="611"/>
      <c r="E128" s="615"/>
      <c r="F128" s="232"/>
      <c r="G128" s="223"/>
      <c r="H128" s="248">
        <f>MROUND(INDEX($C:$C,MATCH(AD128,$AD:$AD,0))*G128/1000,1)</f>
        <v>0</v>
      </c>
      <c r="I128" s="242" t="str">
        <f t="shared" si="25"/>
        <v>0K</v>
      </c>
      <c r="J128" s="232"/>
      <c r="K128" s="623"/>
      <c r="L128" s="649"/>
      <c r="M128" s="649"/>
      <c r="N128" s="651"/>
      <c r="O128" s="649"/>
      <c r="P128" s="649"/>
      <c r="Q128" s="649"/>
      <c r="R128" s="649"/>
      <c r="S128" s="533"/>
      <c r="T128" s="533"/>
      <c r="U128" s="593"/>
      <c r="V128" s="596"/>
      <c r="W128" s="533"/>
      <c r="X128" s="533"/>
      <c r="Y128" s="533"/>
      <c r="Z128" s="533"/>
      <c r="AA128" s="585"/>
      <c r="AB128" s="586"/>
      <c r="AC128" s="30"/>
      <c r="AD128" s="148">
        <f>IF($A128=0,COUNTA($A$8:$A127),COUNTA($A$8:$A128))</f>
        <v>4</v>
      </c>
      <c r="AF128" s="130"/>
      <c r="AG128" s="125"/>
    </row>
    <row r="129" spans="1:33" ht="22.9" hidden="1" customHeight="1">
      <c r="A129" s="599"/>
      <c r="B129" s="768"/>
      <c r="C129" s="607"/>
      <c r="D129" s="611"/>
      <c r="E129" s="615"/>
      <c r="F129" s="223"/>
      <c r="G129" s="223"/>
      <c r="H129" s="248">
        <f>MROUND(INDEX($C:$C,MATCH(AD129,$AD:$AD,0))*G129/1000,1)</f>
        <v>0</v>
      </c>
      <c r="I129" s="242" t="str">
        <f t="shared" si="25"/>
        <v>0K</v>
      </c>
      <c r="J129" s="223"/>
      <c r="K129" s="623"/>
      <c r="L129" s="649"/>
      <c r="M129" s="649"/>
      <c r="N129" s="651"/>
      <c r="O129" s="649"/>
      <c r="P129" s="649"/>
      <c r="Q129" s="649"/>
      <c r="R129" s="649"/>
      <c r="S129" s="604"/>
      <c r="T129" s="604"/>
      <c r="U129" s="653"/>
      <c r="V129" s="665"/>
      <c r="W129" s="604"/>
      <c r="X129" s="604"/>
      <c r="Y129" s="604"/>
      <c r="Z129" s="604"/>
      <c r="AA129" s="585"/>
      <c r="AB129" s="586"/>
      <c r="AC129" s="30"/>
      <c r="AD129" s="148">
        <f>IF($A129=0,COUNTA($A$8:$A128),COUNTA($A$8:$A129))</f>
        <v>4</v>
      </c>
      <c r="AF129" s="130"/>
      <c r="AG129" s="125"/>
    </row>
    <row r="130" spans="1:33" ht="22.9" hidden="1" customHeight="1" thickBot="1">
      <c r="A130" s="599"/>
      <c r="B130" s="768"/>
      <c r="C130" s="607"/>
      <c r="D130" s="611"/>
      <c r="E130" s="617"/>
      <c r="F130" s="224"/>
      <c r="G130" s="224"/>
      <c r="H130" s="251">
        <f>MROUND(INDEX($C:$C,MATCH(AD130,$AD:$AD,0))*G130/1000,1)</f>
        <v>0</v>
      </c>
      <c r="I130" s="227" t="str">
        <f t="shared" si="25"/>
        <v>0K</v>
      </c>
      <c r="J130" s="224"/>
      <c r="K130" s="839"/>
      <c r="L130" s="649"/>
      <c r="M130" s="649"/>
      <c r="N130" s="651"/>
      <c r="O130" s="649"/>
      <c r="P130" s="649"/>
      <c r="Q130" s="649"/>
      <c r="R130" s="649"/>
      <c r="S130" s="632"/>
      <c r="T130" s="632"/>
      <c r="U130" s="643"/>
      <c r="V130" s="634"/>
      <c r="W130" s="632"/>
      <c r="X130" s="632"/>
      <c r="Y130" s="632"/>
      <c r="Z130" s="632"/>
      <c r="AA130" s="585"/>
      <c r="AB130" s="586"/>
      <c r="AC130" s="30"/>
      <c r="AD130" s="148">
        <f>IF($A130=0,COUNTA($A$8:$A129),COUNTA($A$8:$A130))</f>
        <v>4</v>
      </c>
      <c r="AF130" s="130"/>
      <c r="AG130" s="125"/>
    </row>
    <row r="131" spans="1:33" ht="19.899999999999999" customHeight="1" thickBot="1">
      <c r="A131" s="659"/>
      <c r="B131" s="769"/>
      <c r="C131" s="661"/>
      <c r="D131" s="662"/>
      <c r="E131" s="325" t="s">
        <v>404</v>
      </c>
      <c r="F131" s="840" t="s">
        <v>561</v>
      </c>
      <c r="G131" s="841"/>
      <c r="H131" s="841"/>
      <c r="I131" s="841"/>
      <c r="J131" s="233"/>
      <c r="K131" s="234" t="s">
        <v>365</v>
      </c>
      <c r="L131" s="650"/>
      <c r="M131" s="650"/>
      <c r="N131" s="652"/>
      <c r="O131" s="650"/>
      <c r="P131" s="650"/>
      <c r="Q131" s="650"/>
      <c r="R131" s="650"/>
      <c r="S131" s="235"/>
      <c r="T131" s="235"/>
      <c r="U131" s="236"/>
      <c r="V131" s="286"/>
      <c r="W131" s="287"/>
      <c r="X131" s="287"/>
      <c r="Y131" s="287"/>
      <c r="Z131" s="287"/>
      <c r="AA131" s="587"/>
      <c r="AB131" s="588"/>
      <c r="AC131" s="30"/>
      <c r="AD131" s="148">
        <f>IF($A131=0,COUNTA($A$8:$A130),COUNTA($A$8:$A131))</f>
        <v>4</v>
      </c>
      <c r="AF131" s="130"/>
      <c r="AG131" s="125"/>
    </row>
    <row r="132" spans="1:33" ht="22.9" customHeight="1" thickTop="1" thickBot="1">
      <c r="A132" s="598">
        <v>45301</v>
      </c>
      <c r="B132" s="602" t="s">
        <v>207</v>
      </c>
      <c r="C132" s="606">
        <v>1367</v>
      </c>
      <c r="D132" s="610" t="str">
        <f>E132</f>
        <v>胚芽飯</v>
      </c>
      <c r="E132" s="614" t="s">
        <v>366</v>
      </c>
      <c r="F132" s="238" t="s">
        <v>367</v>
      </c>
      <c r="G132" s="217">
        <v>9</v>
      </c>
      <c r="H132" s="262">
        <f t="shared" ref="H132:H154" si="26">MROUND(INDEX($C:$C,MATCH(AD132,$AD:$AD,0))*G132/1000,1)</f>
        <v>12</v>
      </c>
      <c r="I132" s="262" t="str">
        <f>MROUND(H132,3)&amp;+"K"</f>
        <v>12K</v>
      </c>
      <c r="J132" s="217"/>
      <c r="K132" s="635" t="s">
        <v>100</v>
      </c>
      <c r="L132" s="637">
        <v>4.5999999999999996</v>
      </c>
      <c r="M132" s="637">
        <v>2.5</v>
      </c>
      <c r="N132" s="640">
        <v>1.7</v>
      </c>
      <c r="O132" s="637">
        <v>1</v>
      </c>
      <c r="P132" s="637">
        <v>2.4</v>
      </c>
      <c r="Q132" s="637">
        <v>0</v>
      </c>
      <c r="R132" s="641">
        <f>SUM(L132*70)+(M132*75)+(N132*25)+(O132*60)+(P132*45)+(Q132*150)</f>
        <v>720</v>
      </c>
      <c r="S132" s="533"/>
      <c r="T132" s="533"/>
      <c r="U132" s="593"/>
      <c r="V132" s="633"/>
      <c r="W132" s="631"/>
      <c r="X132" s="631"/>
      <c r="Y132" s="631"/>
      <c r="Z132" s="631"/>
      <c r="AA132" s="625"/>
      <c r="AB132" s="626"/>
      <c r="AC132" s="30"/>
      <c r="AD132" s="148">
        <f>IF($A132=0,COUNTA($A$8:$A131),COUNTA($A$8:$A132))</f>
        <v>5</v>
      </c>
      <c r="AF132" s="130"/>
      <c r="AG132" s="125"/>
    </row>
    <row r="133" spans="1:33" ht="22.9" hidden="1" customHeight="1" thickBot="1">
      <c r="A133" s="599"/>
      <c r="B133" s="603"/>
      <c r="C133" s="607"/>
      <c r="D133" s="611"/>
      <c r="E133" s="621"/>
      <c r="F133" s="245"/>
      <c r="G133" s="246"/>
      <c r="H133" s="246">
        <f t="shared" si="26"/>
        <v>0</v>
      </c>
      <c r="I133" s="246" t="str">
        <f t="shared" ref="I133" si="27">MROUND(H133,1)&amp;+"K"</f>
        <v>0K</v>
      </c>
      <c r="J133" s="263"/>
      <c r="K133" s="624"/>
      <c r="L133" s="638"/>
      <c r="M133" s="638"/>
      <c r="N133" s="638"/>
      <c r="O133" s="638"/>
      <c r="P133" s="638"/>
      <c r="Q133" s="638"/>
      <c r="R133" s="638"/>
      <c r="S133" s="632"/>
      <c r="T133" s="632"/>
      <c r="U133" s="643"/>
      <c r="V133" s="634"/>
      <c r="W133" s="632"/>
      <c r="X133" s="632"/>
      <c r="Y133" s="632"/>
      <c r="Z133" s="632"/>
      <c r="AA133" s="627"/>
      <c r="AB133" s="628"/>
      <c r="AC133" s="30"/>
      <c r="AD133" s="148">
        <f>IF($A133=0,COUNTA($A$8:$A132),COUNTA($A$8:$A133))</f>
        <v>5</v>
      </c>
      <c r="AF133" s="130"/>
      <c r="AG133" s="125"/>
    </row>
    <row r="134" spans="1:33" ht="22.9" customHeight="1">
      <c r="A134" s="600"/>
      <c r="B134" s="604"/>
      <c r="C134" s="608"/>
      <c r="D134" s="612"/>
      <c r="E134" s="574" t="s">
        <v>549</v>
      </c>
      <c r="F134" s="391" t="s">
        <v>550</v>
      </c>
      <c r="G134" s="391">
        <v>66</v>
      </c>
      <c r="H134" s="243">
        <f t="shared" si="26"/>
        <v>90</v>
      </c>
      <c r="I134" s="243" t="str">
        <f>MROUND(H134,3)&amp;+"K"</f>
        <v>90K</v>
      </c>
      <c r="J134" s="240"/>
      <c r="K134" s="835" t="s">
        <v>745</v>
      </c>
      <c r="L134" s="638"/>
      <c r="M134" s="638"/>
      <c r="N134" s="638"/>
      <c r="O134" s="638"/>
      <c r="P134" s="638"/>
      <c r="Q134" s="638"/>
      <c r="R134" s="638"/>
      <c r="S134" s="531"/>
      <c r="T134" s="531"/>
      <c r="U134" s="592"/>
      <c r="V134" s="595"/>
      <c r="W134" s="531"/>
      <c r="X134" s="531"/>
      <c r="Y134" s="531"/>
      <c r="Z134" s="531"/>
      <c r="AA134" s="627"/>
      <c r="AB134" s="628"/>
      <c r="AC134" s="30"/>
      <c r="AD134" s="148">
        <f>IF($A134=0,COUNTA($A$8:$A133),COUNTA($A$8:$A134))</f>
        <v>5</v>
      </c>
      <c r="AF134" s="130"/>
      <c r="AG134" s="125"/>
    </row>
    <row r="135" spans="1:33" ht="22.9" customHeight="1">
      <c r="A135" s="600"/>
      <c r="B135" s="604"/>
      <c r="C135" s="608"/>
      <c r="D135" s="612"/>
      <c r="E135" s="615"/>
      <c r="F135" s="392" t="s">
        <v>551</v>
      </c>
      <c r="G135" s="392">
        <v>20</v>
      </c>
      <c r="H135" s="231">
        <f t="shared" si="26"/>
        <v>27</v>
      </c>
      <c r="I135" s="243" t="str">
        <f t="shared" ref="I135:I161" si="28">MROUND(H135,3)&amp;+"K"</f>
        <v>27K</v>
      </c>
      <c r="J135" s="231"/>
      <c r="K135" s="636"/>
      <c r="L135" s="638"/>
      <c r="M135" s="638"/>
      <c r="N135" s="638"/>
      <c r="O135" s="638"/>
      <c r="P135" s="638"/>
      <c r="Q135" s="638"/>
      <c r="R135" s="638"/>
      <c r="S135" s="533"/>
      <c r="T135" s="533"/>
      <c r="U135" s="593"/>
      <c r="V135" s="596"/>
      <c r="W135" s="533"/>
      <c r="X135" s="533"/>
      <c r="Y135" s="533"/>
      <c r="Z135" s="533"/>
      <c r="AA135" s="627"/>
      <c r="AB135" s="628"/>
      <c r="AC135" s="30"/>
      <c r="AD135" s="148">
        <f>IF($A135=0,COUNTA($A$8:$A134),COUNTA($A$8:$A135))</f>
        <v>5</v>
      </c>
      <c r="AF135" s="130"/>
      <c r="AG135" s="125"/>
    </row>
    <row r="136" spans="1:33" ht="22.9" customHeight="1">
      <c r="A136" s="600"/>
      <c r="B136" s="604"/>
      <c r="C136" s="608"/>
      <c r="D136" s="612"/>
      <c r="E136" s="615"/>
      <c r="F136" s="366" t="s">
        <v>552</v>
      </c>
      <c r="G136" s="366">
        <v>11.5</v>
      </c>
      <c r="H136" s="231">
        <f t="shared" si="26"/>
        <v>16</v>
      </c>
      <c r="I136" s="243" t="str">
        <f>MROUND(H136,1)&amp;+"K"</f>
        <v>16K</v>
      </c>
      <c r="J136" s="231"/>
      <c r="K136" s="636"/>
      <c r="L136" s="638"/>
      <c r="M136" s="638"/>
      <c r="N136" s="638"/>
      <c r="O136" s="638"/>
      <c r="P136" s="638"/>
      <c r="Q136" s="638"/>
      <c r="R136" s="638"/>
      <c r="S136" s="533"/>
      <c r="T136" s="533"/>
      <c r="U136" s="593"/>
      <c r="V136" s="596"/>
      <c r="W136" s="533"/>
      <c r="X136" s="533"/>
      <c r="Y136" s="533"/>
      <c r="Z136" s="533"/>
      <c r="AA136" s="627"/>
      <c r="AB136" s="628"/>
      <c r="AC136" s="30"/>
      <c r="AD136" s="148">
        <f>IF($A136=0,COUNTA($A$8:$A135),COUNTA($A$8:$A136))</f>
        <v>5</v>
      </c>
      <c r="AF136" s="130"/>
      <c r="AG136" s="125"/>
    </row>
    <row r="137" spans="1:33" ht="22.9" customHeight="1">
      <c r="A137" s="600"/>
      <c r="B137" s="604"/>
      <c r="C137" s="608"/>
      <c r="D137" s="612"/>
      <c r="E137" s="615"/>
      <c r="F137" s="392" t="s">
        <v>243</v>
      </c>
      <c r="G137" s="392">
        <v>4.5</v>
      </c>
      <c r="H137" s="243">
        <f t="shared" si="26"/>
        <v>6</v>
      </c>
      <c r="I137" s="243" t="str">
        <f>MROUND(H137,1)&amp;+"K"</f>
        <v>6K</v>
      </c>
      <c r="J137" s="242"/>
      <c r="K137" s="636"/>
      <c r="L137" s="638"/>
      <c r="M137" s="638"/>
      <c r="N137" s="638"/>
      <c r="O137" s="638"/>
      <c r="P137" s="638"/>
      <c r="Q137" s="638"/>
      <c r="R137" s="638"/>
      <c r="S137" s="533"/>
      <c r="T137" s="533"/>
      <c r="U137" s="593"/>
      <c r="V137" s="596"/>
      <c r="W137" s="533"/>
      <c r="X137" s="533"/>
      <c r="Y137" s="533"/>
      <c r="Z137" s="533"/>
      <c r="AA137" s="627"/>
      <c r="AB137" s="628"/>
      <c r="AC137" s="30"/>
      <c r="AD137" s="148">
        <f>IF($A137=0,COUNTA($A$8:$A136),COUNTA($A$8:$A137))</f>
        <v>5</v>
      </c>
      <c r="AF137" s="130"/>
      <c r="AG137" s="125"/>
    </row>
    <row r="138" spans="1:33" ht="22.9" customHeight="1">
      <c r="A138" s="600"/>
      <c r="B138" s="604"/>
      <c r="C138" s="608"/>
      <c r="D138" s="612"/>
      <c r="E138" s="615"/>
      <c r="F138" s="393" t="s">
        <v>529</v>
      </c>
      <c r="G138" s="392">
        <v>4.5</v>
      </c>
      <c r="H138" s="243">
        <f t="shared" si="26"/>
        <v>6</v>
      </c>
      <c r="I138" s="243" t="str">
        <f>MROUND(H138,1)&amp;+"K"</f>
        <v>6K</v>
      </c>
      <c r="J138" s="242"/>
      <c r="K138" s="636"/>
      <c r="L138" s="638"/>
      <c r="M138" s="638"/>
      <c r="N138" s="638"/>
      <c r="O138" s="638"/>
      <c r="P138" s="638"/>
      <c r="Q138" s="638"/>
      <c r="R138" s="638"/>
      <c r="S138" s="533"/>
      <c r="T138" s="533"/>
      <c r="U138" s="593"/>
      <c r="V138" s="596"/>
      <c r="W138" s="533"/>
      <c r="X138" s="533"/>
      <c r="Y138" s="533"/>
      <c r="Z138" s="533"/>
      <c r="AA138" s="627"/>
      <c r="AB138" s="628"/>
      <c r="AC138" s="30"/>
      <c r="AD138" s="148">
        <f>IF($A138=0,COUNTA($A$8:$A137),COUNTA($A$8:$A138))</f>
        <v>5</v>
      </c>
      <c r="AF138" s="130"/>
      <c r="AG138" s="125"/>
    </row>
    <row r="139" spans="1:33" ht="22.9" customHeight="1">
      <c r="A139" s="600"/>
      <c r="B139" s="604"/>
      <c r="C139" s="608"/>
      <c r="D139" s="612"/>
      <c r="E139" s="615"/>
      <c r="F139" s="394" t="s">
        <v>553</v>
      </c>
      <c r="G139" s="392"/>
      <c r="H139" s="231">
        <f t="shared" si="26"/>
        <v>0</v>
      </c>
      <c r="I139" s="243" t="s">
        <v>554</v>
      </c>
      <c r="J139" s="231"/>
      <c r="K139" s="636"/>
      <c r="L139" s="638"/>
      <c r="M139" s="638"/>
      <c r="N139" s="638"/>
      <c r="O139" s="638"/>
      <c r="P139" s="638"/>
      <c r="Q139" s="638"/>
      <c r="R139" s="638"/>
      <c r="S139" s="533"/>
      <c r="T139" s="533"/>
      <c r="U139" s="593"/>
      <c r="V139" s="596"/>
      <c r="W139" s="533"/>
      <c r="X139" s="533"/>
      <c r="Y139" s="533"/>
      <c r="Z139" s="533"/>
      <c r="AA139" s="627"/>
      <c r="AB139" s="628"/>
      <c r="AC139" s="30"/>
      <c r="AD139" s="148">
        <f>IF($A139=0,COUNTA($A$8:$A137),COUNTA($A$8:$A139))</f>
        <v>5</v>
      </c>
      <c r="AF139" s="130"/>
      <c r="AG139" s="125"/>
    </row>
    <row r="140" spans="1:33" ht="22.9" customHeight="1">
      <c r="A140" s="600"/>
      <c r="B140" s="604"/>
      <c r="C140" s="608"/>
      <c r="D140" s="612"/>
      <c r="E140" s="615"/>
      <c r="F140" s="392" t="s">
        <v>281</v>
      </c>
      <c r="G140" s="392"/>
      <c r="H140" s="243">
        <f t="shared" si="26"/>
        <v>0</v>
      </c>
      <c r="I140" s="243" t="s">
        <v>555</v>
      </c>
      <c r="J140" s="242"/>
      <c r="K140" s="636"/>
      <c r="L140" s="638"/>
      <c r="M140" s="638"/>
      <c r="N140" s="638"/>
      <c r="O140" s="638"/>
      <c r="P140" s="638"/>
      <c r="Q140" s="638"/>
      <c r="R140" s="638"/>
      <c r="S140" s="533"/>
      <c r="T140" s="533"/>
      <c r="U140" s="593"/>
      <c r="V140" s="596"/>
      <c r="W140" s="533"/>
      <c r="X140" s="533"/>
      <c r="Y140" s="533"/>
      <c r="Z140" s="533"/>
      <c r="AA140" s="627"/>
      <c r="AB140" s="628"/>
      <c r="AC140" s="30"/>
      <c r="AD140" s="148">
        <f>IF($A140=0,COUNTA($A$8:$A137),COUNTA($A$8:$A140))</f>
        <v>5</v>
      </c>
      <c r="AF140" s="130"/>
      <c r="AG140" s="125"/>
    </row>
    <row r="141" spans="1:33" ht="22.9" customHeight="1">
      <c r="A141" s="600"/>
      <c r="B141" s="604"/>
      <c r="C141" s="608"/>
      <c r="D141" s="612"/>
      <c r="E141" s="615"/>
      <c r="F141" s="395" t="s">
        <v>743</v>
      </c>
      <c r="G141" s="330"/>
      <c r="H141" s="330">
        <f t="shared" si="26"/>
        <v>0</v>
      </c>
      <c r="I141" s="491" t="s">
        <v>742</v>
      </c>
      <c r="J141" s="242"/>
      <c r="K141" s="636"/>
      <c r="L141" s="638"/>
      <c r="M141" s="638"/>
      <c r="N141" s="638"/>
      <c r="O141" s="638"/>
      <c r="P141" s="638"/>
      <c r="Q141" s="638"/>
      <c r="R141" s="638"/>
      <c r="S141" s="533"/>
      <c r="T141" s="533"/>
      <c r="U141" s="593"/>
      <c r="V141" s="596"/>
      <c r="W141" s="533"/>
      <c r="X141" s="533"/>
      <c r="Y141" s="533"/>
      <c r="Z141" s="533"/>
      <c r="AA141" s="627"/>
      <c r="AB141" s="628"/>
      <c r="AC141" s="30"/>
      <c r="AD141" s="148">
        <f>IF($A141=0,COUNTA($A$8:$A140),COUNTA($A$8:$A141))</f>
        <v>5</v>
      </c>
      <c r="AF141" s="130"/>
      <c r="AG141" s="125"/>
    </row>
    <row r="142" spans="1:33" ht="22.9" customHeight="1" thickBot="1">
      <c r="A142" s="600"/>
      <c r="B142" s="604"/>
      <c r="C142" s="608"/>
      <c r="D142" s="612"/>
      <c r="E142" s="615"/>
      <c r="F142" s="396" t="s">
        <v>740</v>
      </c>
      <c r="G142" s="193"/>
      <c r="H142" s="193">
        <f t="shared" si="26"/>
        <v>0</v>
      </c>
      <c r="I142" s="193" t="s">
        <v>744</v>
      </c>
      <c r="J142" s="242"/>
      <c r="K142" s="636"/>
      <c r="L142" s="638"/>
      <c r="M142" s="638"/>
      <c r="N142" s="638"/>
      <c r="O142" s="638"/>
      <c r="P142" s="638"/>
      <c r="Q142" s="638"/>
      <c r="R142" s="638"/>
      <c r="S142" s="533"/>
      <c r="T142" s="533"/>
      <c r="U142" s="593"/>
      <c r="V142" s="596"/>
      <c r="W142" s="533"/>
      <c r="X142" s="533"/>
      <c r="Y142" s="533"/>
      <c r="Z142" s="533"/>
      <c r="AA142" s="627"/>
      <c r="AB142" s="628"/>
      <c r="AC142" s="30"/>
      <c r="AD142" s="148">
        <f>IF($A142=0,COUNTA($A$8:$A141),COUNTA($A$8:$A142))</f>
        <v>5</v>
      </c>
      <c r="AF142" s="130"/>
      <c r="AG142" s="125"/>
    </row>
    <row r="143" spans="1:33" ht="22.9" hidden="1" customHeight="1">
      <c r="A143" s="600"/>
      <c r="B143" s="604"/>
      <c r="C143" s="608"/>
      <c r="D143" s="612"/>
      <c r="E143" s="615"/>
      <c r="F143" s="223"/>
      <c r="G143" s="223"/>
      <c r="H143" s="243">
        <f t="shared" si="26"/>
        <v>0</v>
      </c>
      <c r="I143" s="243" t="str">
        <f t="shared" ref="I143:I144" si="29">MROUND(H143,3)&amp;+"K"</f>
        <v>0K</v>
      </c>
      <c r="J143" s="242"/>
      <c r="K143" s="636"/>
      <c r="L143" s="638"/>
      <c r="M143" s="638"/>
      <c r="N143" s="638"/>
      <c r="O143" s="638"/>
      <c r="P143" s="638"/>
      <c r="Q143" s="638"/>
      <c r="R143" s="638"/>
      <c r="S143" s="533"/>
      <c r="T143" s="533"/>
      <c r="U143" s="593"/>
      <c r="V143" s="596"/>
      <c r="W143" s="533"/>
      <c r="X143" s="533"/>
      <c r="Y143" s="533"/>
      <c r="Z143" s="533"/>
      <c r="AA143" s="627"/>
      <c r="AB143" s="628"/>
      <c r="AC143" s="30"/>
      <c r="AD143" s="148">
        <f>IF($A143=0,COUNTA($A$8:$A142),COUNTA($A$8:$A143))</f>
        <v>5</v>
      </c>
      <c r="AF143" s="130"/>
      <c r="AG143" s="125"/>
    </row>
    <row r="144" spans="1:33" ht="22.9" hidden="1" customHeight="1" thickBot="1">
      <c r="A144" s="600"/>
      <c r="B144" s="604"/>
      <c r="C144" s="608"/>
      <c r="D144" s="612"/>
      <c r="E144" s="621"/>
      <c r="F144" s="223"/>
      <c r="G144" s="223"/>
      <c r="H144" s="243">
        <f t="shared" si="26"/>
        <v>0</v>
      </c>
      <c r="I144" s="227" t="str">
        <f t="shared" si="29"/>
        <v>0K</v>
      </c>
      <c r="J144" s="227"/>
      <c r="K144" s="624"/>
      <c r="L144" s="638"/>
      <c r="M144" s="638"/>
      <c r="N144" s="638"/>
      <c r="O144" s="638"/>
      <c r="P144" s="638"/>
      <c r="Q144" s="638"/>
      <c r="R144" s="638"/>
      <c r="S144" s="532"/>
      <c r="T144" s="532"/>
      <c r="U144" s="594"/>
      <c r="V144" s="597"/>
      <c r="W144" s="532"/>
      <c r="X144" s="532"/>
      <c r="Y144" s="532"/>
      <c r="Z144" s="532"/>
      <c r="AA144" s="627"/>
      <c r="AB144" s="628"/>
      <c r="AC144" s="30"/>
      <c r="AD144" s="148">
        <f>IF($A144=0,COUNTA($A$8:$A143),COUNTA($A$8:$A144))</f>
        <v>5</v>
      </c>
      <c r="AF144" s="130"/>
      <c r="AG144" s="125"/>
    </row>
    <row r="145" spans="1:33" ht="22.9" customHeight="1">
      <c r="A145" s="600"/>
      <c r="B145" s="604"/>
      <c r="C145" s="608"/>
      <c r="D145" s="612"/>
      <c r="E145" s="829" t="s">
        <v>541</v>
      </c>
      <c r="F145" s="288" t="s">
        <v>542</v>
      </c>
      <c r="G145" s="247">
        <v>60</v>
      </c>
      <c r="H145" s="247">
        <f t="shared" si="26"/>
        <v>82</v>
      </c>
      <c r="I145" s="247" t="str">
        <f>MROUND(H145,1)&amp;+"K"</f>
        <v>82K</v>
      </c>
      <c r="J145" s="247"/>
      <c r="K145" s="832" t="s">
        <v>556</v>
      </c>
      <c r="L145" s="638"/>
      <c r="M145" s="638"/>
      <c r="N145" s="638"/>
      <c r="O145" s="638"/>
      <c r="P145" s="638"/>
      <c r="Q145" s="638"/>
      <c r="R145" s="638"/>
      <c r="S145" s="531"/>
      <c r="T145" s="531"/>
      <c r="U145" s="592"/>
      <c r="V145" s="595"/>
      <c r="W145" s="531"/>
      <c r="X145" s="531"/>
      <c r="Y145" s="531"/>
      <c r="Z145" s="531"/>
      <c r="AA145" s="627"/>
      <c r="AB145" s="628"/>
      <c r="AC145" s="30"/>
      <c r="AD145" s="148">
        <f>IF($A145=0,COUNTA($A$8:$A144),COUNTA($A$8:$A145))</f>
        <v>5</v>
      </c>
      <c r="AF145" s="130"/>
      <c r="AG145" s="125"/>
    </row>
    <row r="146" spans="1:33" ht="22.9" customHeight="1">
      <c r="A146" s="600"/>
      <c r="B146" s="604"/>
      <c r="C146" s="608"/>
      <c r="D146" s="612"/>
      <c r="E146" s="830"/>
      <c r="F146" s="289" t="s">
        <v>557</v>
      </c>
      <c r="G146" s="276">
        <v>34</v>
      </c>
      <c r="H146" s="276">
        <f t="shared" si="26"/>
        <v>46</v>
      </c>
      <c r="I146" s="276" t="str">
        <f>MROUND(H146,3)&amp;+"K"</f>
        <v>45K</v>
      </c>
      <c r="J146" s="248"/>
      <c r="K146" s="833"/>
      <c r="L146" s="638"/>
      <c r="M146" s="638"/>
      <c r="N146" s="638"/>
      <c r="O146" s="638"/>
      <c r="P146" s="638"/>
      <c r="Q146" s="638"/>
      <c r="R146" s="638"/>
      <c r="S146" s="533"/>
      <c r="T146" s="533"/>
      <c r="U146" s="593"/>
      <c r="V146" s="596"/>
      <c r="W146" s="533"/>
      <c r="X146" s="533"/>
      <c r="Y146" s="533"/>
      <c r="Z146" s="533"/>
      <c r="AA146" s="627"/>
      <c r="AB146" s="628"/>
      <c r="AC146" s="30"/>
      <c r="AD146" s="148">
        <f>IF($A146=0,COUNTA($A$8:$A144),COUNTA($A$8:$A146))</f>
        <v>5</v>
      </c>
      <c r="AF146" s="130"/>
      <c r="AG146" s="125"/>
    </row>
    <row r="147" spans="1:33" ht="22.9" customHeight="1" thickBot="1">
      <c r="A147" s="600"/>
      <c r="B147" s="604"/>
      <c r="C147" s="608"/>
      <c r="D147" s="612"/>
      <c r="E147" s="830"/>
      <c r="F147" s="398" t="s">
        <v>379</v>
      </c>
      <c r="G147" s="398"/>
      <c r="H147" s="398">
        <f t="shared" si="26"/>
        <v>0</v>
      </c>
      <c r="I147" s="398" t="s">
        <v>686</v>
      </c>
      <c r="J147" s="248"/>
      <c r="K147" s="833"/>
      <c r="L147" s="638"/>
      <c r="M147" s="638"/>
      <c r="N147" s="638"/>
      <c r="O147" s="638"/>
      <c r="P147" s="638"/>
      <c r="Q147" s="638"/>
      <c r="R147" s="638"/>
      <c r="S147" s="533"/>
      <c r="T147" s="533"/>
      <c r="U147" s="593"/>
      <c r="V147" s="596"/>
      <c r="W147" s="533"/>
      <c r="X147" s="533"/>
      <c r="Y147" s="533"/>
      <c r="Z147" s="533"/>
      <c r="AA147" s="627"/>
      <c r="AB147" s="628"/>
      <c r="AC147" s="30"/>
      <c r="AD147" s="148">
        <f>IF($A147=0,COUNTA($A$8:$A146),COUNTA($A$8:$A147))</f>
        <v>5</v>
      </c>
      <c r="AF147" s="130"/>
      <c r="AG147" s="125"/>
    </row>
    <row r="148" spans="1:33" ht="22.9" hidden="1" customHeight="1">
      <c r="A148" s="600"/>
      <c r="B148" s="604"/>
      <c r="C148" s="608"/>
      <c r="D148" s="612"/>
      <c r="E148" s="830"/>
      <c r="F148" s="276"/>
      <c r="G148" s="276"/>
      <c r="H148" s="276">
        <f t="shared" si="26"/>
        <v>0</v>
      </c>
      <c r="I148" s="276" t="str">
        <f>MROUND(H148,0.1)&amp;+"K"</f>
        <v>0K</v>
      </c>
      <c r="J148" s="248"/>
      <c r="K148" s="833"/>
      <c r="L148" s="638"/>
      <c r="M148" s="638"/>
      <c r="N148" s="638"/>
      <c r="O148" s="638"/>
      <c r="P148" s="638"/>
      <c r="Q148" s="638"/>
      <c r="R148" s="638"/>
      <c r="S148" s="533"/>
      <c r="T148" s="533"/>
      <c r="U148" s="593"/>
      <c r="V148" s="596"/>
      <c r="W148" s="533"/>
      <c r="X148" s="533"/>
      <c r="Y148" s="533"/>
      <c r="Z148" s="533"/>
      <c r="AA148" s="627"/>
      <c r="AB148" s="628"/>
      <c r="AC148" s="30"/>
      <c r="AD148" s="148">
        <f>IF($A148=0,COUNTA($A$8:$A147),COUNTA($A$8:$A148))</f>
        <v>5</v>
      </c>
      <c r="AF148" s="130"/>
      <c r="AG148" s="125"/>
    </row>
    <row r="149" spans="1:33" ht="22.9" hidden="1" customHeight="1">
      <c r="A149" s="600"/>
      <c r="B149" s="604"/>
      <c r="C149" s="608"/>
      <c r="D149" s="612"/>
      <c r="E149" s="830"/>
      <c r="F149" s="276"/>
      <c r="G149" s="276"/>
      <c r="H149" s="276">
        <f t="shared" si="26"/>
        <v>0</v>
      </c>
      <c r="I149" s="276" t="str">
        <f>MROUND(H149,1)&amp;+"K"</f>
        <v>0K</v>
      </c>
      <c r="J149" s="248"/>
      <c r="K149" s="833"/>
      <c r="L149" s="638"/>
      <c r="M149" s="638"/>
      <c r="N149" s="638"/>
      <c r="O149" s="638"/>
      <c r="P149" s="638"/>
      <c r="Q149" s="638"/>
      <c r="R149" s="638"/>
      <c r="S149" s="533"/>
      <c r="T149" s="533"/>
      <c r="U149" s="593"/>
      <c r="V149" s="596"/>
      <c r="W149" s="533"/>
      <c r="X149" s="533"/>
      <c r="Y149" s="533"/>
      <c r="Z149" s="533"/>
      <c r="AA149" s="627"/>
      <c r="AB149" s="628"/>
      <c r="AC149" s="30"/>
      <c r="AD149" s="148">
        <f>IF($A149=0,COUNTA($A$8:$A148),COUNTA($A$8:$A149))</f>
        <v>5</v>
      </c>
      <c r="AF149" s="130"/>
      <c r="AG149" s="125"/>
    </row>
    <row r="150" spans="1:33" ht="22.9" hidden="1" customHeight="1">
      <c r="A150" s="600"/>
      <c r="B150" s="604"/>
      <c r="C150" s="608"/>
      <c r="D150" s="612"/>
      <c r="E150" s="830"/>
      <c r="F150" s="276"/>
      <c r="G150" s="276"/>
      <c r="H150" s="276">
        <f t="shared" si="26"/>
        <v>0</v>
      </c>
      <c r="I150" s="276" t="str">
        <f t="shared" ref="I150:I153" si="30">MROUND(H150,1)&amp;+"K"</f>
        <v>0K</v>
      </c>
      <c r="J150" s="248"/>
      <c r="K150" s="833"/>
      <c r="L150" s="638"/>
      <c r="M150" s="638"/>
      <c r="N150" s="638"/>
      <c r="O150" s="638"/>
      <c r="P150" s="638"/>
      <c r="Q150" s="638"/>
      <c r="R150" s="638"/>
      <c r="S150" s="533"/>
      <c r="T150" s="533"/>
      <c r="U150" s="593"/>
      <c r="V150" s="596"/>
      <c r="W150" s="533"/>
      <c r="X150" s="533"/>
      <c r="Y150" s="533"/>
      <c r="Z150" s="533"/>
      <c r="AA150" s="627"/>
      <c r="AB150" s="628"/>
      <c r="AC150" s="30"/>
      <c r="AD150" s="148">
        <f>IF($A150=0,COUNTA($A$8:$A149),COUNTA($A$8:$A150))</f>
        <v>5</v>
      </c>
      <c r="AF150" s="130"/>
      <c r="AG150" s="125"/>
    </row>
    <row r="151" spans="1:33" ht="22.9" hidden="1" customHeight="1">
      <c r="A151" s="600"/>
      <c r="B151" s="604"/>
      <c r="C151" s="608"/>
      <c r="D151" s="612"/>
      <c r="E151" s="830"/>
      <c r="F151" s="276"/>
      <c r="G151" s="276"/>
      <c r="H151" s="276">
        <f t="shared" si="26"/>
        <v>0</v>
      </c>
      <c r="I151" s="276" t="str">
        <f t="shared" si="30"/>
        <v>0K</v>
      </c>
      <c r="J151" s="248"/>
      <c r="K151" s="834"/>
      <c r="L151" s="638"/>
      <c r="M151" s="638"/>
      <c r="N151" s="638"/>
      <c r="O151" s="638"/>
      <c r="P151" s="638"/>
      <c r="Q151" s="638"/>
      <c r="R151" s="638"/>
      <c r="S151" s="533"/>
      <c r="T151" s="533"/>
      <c r="U151" s="593"/>
      <c r="V151" s="596"/>
      <c r="W151" s="533"/>
      <c r="X151" s="533"/>
      <c r="Y151" s="533"/>
      <c r="Z151" s="533"/>
      <c r="AA151" s="627"/>
      <c r="AB151" s="628"/>
      <c r="AC151" s="30"/>
      <c r="AD151" s="148">
        <f>IF($A151=0,COUNTA($A$8:$A150),COUNTA($A$8:$A151))</f>
        <v>5</v>
      </c>
      <c r="AF151" s="130"/>
      <c r="AG151" s="125"/>
    </row>
    <row r="152" spans="1:33" ht="22.9" hidden="1" customHeight="1">
      <c r="A152" s="600"/>
      <c r="B152" s="604"/>
      <c r="C152" s="608"/>
      <c r="D152" s="612"/>
      <c r="E152" s="830"/>
      <c r="F152" s="276"/>
      <c r="G152" s="276"/>
      <c r="H152" s="276">
        <f t="shared" si="26"/>
        <v>0</v>
      </c>
      <c r="I152" s="276" t="str">
        <f>MROUND(H152,1)&amp;+"K"</f>
        <v>0K</v>
      </c>
      <c r="J152" s="248"/>
      <c r="K152" s="834"/>
      <c r="L152" s="638"/>
      <c r="M152" s="638"/>
      <c r="N152" s="638"/>
      <c r="O152" s="638"/>
      <c r="P152" s="638"/>
      <c r="Q152" s="638"/>
      <c r="R152" s="638"/>
      <c r="S152" s="533"/>
      <c r="T152" s="533"/>
      <c r="U152" s="593"/>
      <c r="V152" s="596"/>
      <c r="W152" s="533"/>
      <c r="X152" s="533"/>
      <c r="Y152" s="533"/>
      <c r="Z152" s="533"/>
      <c r="AA152" s="627"/>
      <c r="AB152" s="628"/>
      <c r="AC152" s="30"/>
      <c r="AD152" s="148">
        <f>IF($A152=0,COUNTA($A$8:$A151),COUNTA($A$8:$A152))</f>
        <v>5</v>
      </c>
      <c r="AF152" s="130"/>
      <c r="AG152" s="125"/>
    </row>
    <row r="153" spans="1:33" ht="22.9" hidden="1" customHeight="1" thickBot="1">
      <c r="A153" s="600"/>
      <c r="B153" s="604"/>
      <c r="C153" s="608"/>
      <c r="D153" s="612"/>
      <c r="E153" s="831"/>
      <c r="F153" s="227"/>
      <c r="G153" s="227"/>
      <c r="H153" s="227">
        <f t="shared" si="26"/>
        <v>0</v>
      </c>
      <c r="I153" s="276" t="str">
        <f t="shared" si="30"/>
        <v>0K</v>
      </c>
      <c r="J153" s="227"/>
      <c r="K153" s="619"/>
      <c r="L153" s="638"/>
      <c r="M153" s="638"/>
      <c r="N153" s="638"/>
      <c r="O153" s="638"/>
      <c r="P153" s="638"/>
      <c r="Q153" s="638"/>
      <c r="R153" s="638"/>
      <c r="S153" s="532"/>
      <c r="T153" s="532"/>
      <c r="U153" s="594"/>
      <c r="V153" s="597"/>
      <c r="W153" s="532"/>
      <c r="X153" s="532"/>
      <c r="Y153" s="532"/>
      <c r="Z153" s="532"/>
      <c r="AA153" s="627"/>
      <c r="AB153" s="628"/>
      <c r="AC153" s="30"/>
      <c r="AD153" s="148">
        <f>IF($A153=0,COUNTA($A$8:$A152),COUNTA($A$8:$A153))</f>
        <v>5</v>
      </c>
      <c r="AF153" s="130"/>
      <c r="AG153" s="125"/>
    </row>
    <row r="154" spans="1:33" ht="22.9" customHeight="1">
      <c r="A154" s="600"/>
      <c r="B154" s="604"/>
      <c r="C154" s="608"/>
      <c r="D154" s="612"/>
      <c r="E154" s="616" t="s">
        <v>252</v>
      </c>
      <c r="F154" s="225" t="s">
        <v>465</v>
      </c>
      <c r="G154" s="225">
        <v>66</v>
      </c>
      <c r="H154" s="225">
        <f t="shared" si="26"/>
        <v>90</v>
      </c>
      <c r="I154" s="225" t="str">
        <f>H154&amp;+"K"</f>
        <v>90K</v>
      </c>
      <c r="J154" s="225"/>
      <c r="K154" s="618" t="s">
        <v>312</v>
      </c>
      <c r="L154" s="638"/>
      <c r="M154" s="638"/>
      <c r="N154" s="638"/>
      <c r="O154" s="638"/>
      <c r="P154" s="638"/>
      <c r="Q154" s="638"/>
      <c r="R154" s="638"/>
      <c r="S154" s="531"/>
      <c r="T154" s="531"/>
      <c r="U154" s="592"/>
      <c r="V154" s="595"/>
      <c r="W154" s="531"/>
      <c r="X154" s="531"/>
      <c r="Y154" s="531"/>
      <c r="Z154" s="531"/>
      <c r="AA154" s="627"/>
      <c r="AB154" s="628"/>
      <c r="AC154" s="30"/>
      <c r="AD154" s="148">
        <f>IF($A154=0,COUNTA($A$8:$A153),COUNTA($A$8:$A154))</f>
        <v>5</v>
      </c>
      <c r="AF154" s="130"/>
      <c r="AG154" s="125"/>
    </row>
    <row r="155" spans="1:33" ht="22.9" customHeight="1" thickBot="1">
      <c r="A155" s="600"/>
      <c r="B155" s="604"/>
      <c r="C155" s="608"/>
      <c r="D155" s="612"/>
      <c r="E155" s="828"/>
      <c r="F155" s="218" t="s">
        <v>380</v>
      </c>
      <c r="G155" s="229">
        <v>0.45</v>
      </c>
      <c r="H155" s="218">
        <f>MROUND(INDEX($C:$C,MATCH(AD155,$AD:$AD,0))*G155/1000,0.1)</f>
        <v>0.60000000000000009</v>
      </c>
      <c r="I155" s="218" t="str">
        <f>H155&amp;+"K"</f>
        <v>0.6K</v>
      </c>
      <c r="J155" s="218"/>
      <c r="K155" s="619"/>
      <c r="L155" s="638"/>
      <c r="M155" s="638"/>
      <c r="N155" s="638"/>
      <c r="O155" s="638"/>
      <c r="P155" s="638"/>
      <c r="Q155" s="638"/>
      <c r="R155" s="638"/>
      <c r="S155" s="532"/>
      <c r="T155" s="532"/>
      <c r="U155" s="594"/>
      <c r="V155" s="597"/>
      <c r="W155" s="532"/>
      <c r="X155" s="532"/>
      <c r="Y155" s="532"/>
      <c r="Z155" s="532"/>
      <c r="AA155" s="627"/>
      <c r="AB155" s="628"/>
      <c r="AC155" s="30"/>
      <c r="AD155" s="148">
        <f>IF($A155=0,COUNTA($A$8:$A154),COUNTA($A$8:$A155))</f>
        <v>5</v>
      </c>
      <c r="AF155" s="130"/>
      <c r="AG155" s="125"/>
    </row>
    <row r="156" spans="1:33" ht="22.9" customHeight="1">
      <c r="A156" s="600"/>
      <c r="B156" s="604"/>
      <c r="C156" s="608"/>
      <c r="D156" s="612"/>
      <c r="E156" s="574" t="s">
        <v>685</v>
      </c>
      <c r="F156" s="288" t="s">
        <v>687</v>
      </c>
      <c r="G156" s="247">
        <v>30</v>
      </c>
      <c r="H156" s="247">
        <f>MROUND(INDEX($C:$C,MATCH(AD156,$AD:$AD,0))*G156/1000,1)</f>
        <v>41</v>
      </c>
      <c r="I156" s="247" t="str">
        <f>MROUND(H156,3)&amp;+"K"</f>
        <v>42K</v>
      </c>
      <c r="J156" s="247"/>
      <c r="K156" s="838" t="s">
        <v>684</v>
      </c>
      <c r="L156" s="638"/>
      <c r="M156" s="638"/>
      <c r="N156" s="638"/>
      <c r="O156" s="638"/>
      <c r="P156" s="638"/>
      <c r="Q156" s="638"/>
      <c r="R156" s="638"/>
      <c r="S156" s="533"/>
      <c r="T156" s="533"/>
      <c r="U156" s="593"/>
      <c r="V156" s="596"/>
      <c r="W156" s="533"/>
      <c r="X156" s="533"/>
      <c r="Y156" s="533"/>
      <c r="Z156" s="533"/>
      <c r="AA156" s="627"/>
      <c r="AB156" s="628"/>
      <c r="AC156" s="30"/>
      <c r="AD156" s="148">
        <f>IF($A156=0,COUNTA($A$8:$A155),COUNTA($A$8:$A156))</f>
        <v>5</v>
      </c>
      <c r="AF156" s="130"/>
      <c r="AG156" s="125"/>
    </row>
    <row r="157" spans="1:33" ht="22.9" customHeight="1">
      <c r="A157" s="600"/>
      <c r="B157" s="604"/>
      <c r="C157" s="608"/>
      <c r="D157" s="612"/>
      <c r="E157" s="615"/>
      <c r="F157" s="289" t="s">
        <v>689</v>
      </c>
      <c r="G157" s="276">
        <v>15</v>
      </c>
      <c r="H157" s="276">
        <f>MROUND(INDEX($C:$C,MATCH(AD157,$AD:$AD,0))*G157/1000,1)</f>
        <v>21</v>
      </c>
      <c r="I157" s="276" t="str">
        <f>MROUND(H157,3)&amp;+"K"</f>
        <v>21K</v>
      </c>
      <c r="J157" s="248"/>
      <c r="K157" s="623"/>
      <c r="L157" s="638"/>
      <c r="M157" s="638"/>
      <c r="N157" s="638"/>
      <c r="O157" s="638"/>
      <c r="P157" s="638"/>
      <c r="Q157" s="638"/>
      <c r="R157" s="638"/>
      <c r="S157" s="533"/>
      <c r="T157" s="533"/>
      <c r="U157" s="593"/>
      <c r="V157" s="596"/>
      <c r="W157" s="533"/>
      <c r="X157" s="533"/>
      <c r="Y157" s="533"/>
      <c r="Z157" s="533"/>
      <c r="AA157" s="627"/>
      <c r="AB157" s="628"/>
      <c r="AC157" s="30"/>
      <c r="AD157" s="148">
        <f>IF($A157=0,COUNTA($A$8:$A156),COUNTA($A$8:$A157))</f>
        <v>5</v>
      </c>
      <c r="AF157" s="130"/>
      <c r="AG157" s="125"/>
    </row>
    <row r="158" spans="1:33" ht="22.9" customHeight="1">
      <c r="A158" s="600"/>
      <c r="B158" s="604"/>
      <c r="C158" s="608"/>
      <c r="D158" s="612"/>
      <c r="E158" s="615"/>
      <c r="F158" s="289" t="s">
        <v>688</v>
      </c>
      <c r="G158" s="276">
        <v>13.5</v>
      </c>
      <c r="H158" s="276">
        <f>MROUND(INDEX($C:$C,MATCH(AD158,$AD:$AD,0))*G158/1000,1)</f>
        <v>18</v>
      </c>
      <c r="I158" s="276" t="str">
        <f>MROUND(H158,3)&amp;+"K"</f>
        <v>18K</v>
      </c>
      <c r="J158" s="248"/>
      <c r="K158" s="623"/>
      <c r="L158" s="638"/>
      <c r="M158" s="638"/>
      <c r="N158" s="638"/>
      <c r="O158" s="638"/>
      <c r="P158" s="638"/>
      <c r="Q158" s="638"/>
      <c r="R158" s="638"/>
      <c r="S158" s="533"/>
      <c r="T158" s="533"/>
      <c r="U158" s="593"/>
      <c r="V158" s="596"/>
      <c r="W158" s="533"/>
      <c r="X158" s="533"/>
      <c r="Y158" s="533"/>
      <c r="Z158" s="533"/>
      <c r="AA158" s="627"/>
      <c r="AB158" s="628"/>
      <c r="AC158" s="30"/>
      <c r="AD158" s="148">
        <f>IF($A158=0,COUNTA($A$8:$A156),COUNTA($A$8:$A158))</f>
        <v>5</v>
      </c>
      <c r="AF158" s="130"/>
      <c r="AG158" s="125"/>
    </row>
    <row r="159" spans="1:33" ht="22.9" customHeight="1" thickBot="1">
      <c r="A159" s="600"/>
      <c r="B159" s="604"/>
      <c r="C159" s="608"/>
      <c r="D159" s="612"/>
      <c r="E159" s="615"/>
      <c r="F159" s="276" t="s">
        <v>268</v>
      </c>
      <c r="G159" s="276">
        <v>0.5</v>
      </c>
      <c r="H159" s="276">
        <f>MROUND(INDEX($C:$C,MATCH(AD159,$AD:$AD,0))*G159/1000,1)</f>
        <v>1</v>
      </c>
      <c r="I159" s="276" t="s">
        <v>299</v>
      </c>
      <c r="J159" s="248"/>
      <c r="K159" s="623"/>
      <c r="L159" s="638"/>
      <c r="M159" s="638"/>
      <c r="N159" s="638"/>
      <c r="O159" s="638"/>
      <c r="P159" s="638"/>
      <c r="Q159" s="638"/>
      <c r="R159" s="638"/>
      <c r="S159" s="533"/>
      <c r="T159" s="533"/>
      <c r="U159" s="593"/>
      <c r="V159" s="596"/>
      <c r="W159" s="533"/>
      <c r="X159" s="533"/>
      <c r="Y159" s="533"/>
      <c r="Z159" s="533"/>
      <c r="AA159" s="627"/>
      <c r="AB159" s="628"/>
      <c r="AC159" s="30"/>
      <c r="AD159" s="148">
        <f>IF($A159=0,COUNTA($A$8:$A158),COUNTA($A$8:$A159))</f>
        <v>5</v>
      </c>
      <c r="AF159" s="130"/>
      <c r="AG159" s="125"/>
    </row>
    <row r="160" spans="1:33" ht="22.9" hidden="1" customHeight="1">
      <c r="A160" s="600"/>
      <c r="B160" s="604"/>
      <c r="C160" s="608"/>
      <c r="D160" s="612"/>
      <c r="E160" s="615"/>
      <c r="F160" s="223"/>
      <c r="G160" s="223"/>
      <c r="H160" s="248">
        <f t="shared" ref="H160:H161" si="31">G160*$C$132/1000</f>
        <v>0</v>
      </c>
      <c r="I160" s="242" t="str">
        <f t="shared" si="28"/>
        <v>0K</v>
      </c>
      <c r="J160" s="223"/>
      <c r="K160" s="623"/>
      <c r="L160" s="638"/>
      <c r="M160" s="638"/>
      <c r="N160" s="638"/>
      <c r="O160" s="638"/>
      <c r="P160" s="638"/>
      <c r="Q160" s="638"/>
      <c r="R160" s="638"/>
      <c r="S160" s="533"/>
      <c r="T160" s="533"/>
      <c r="U160" s="593"/>
      <c r="V160" s="596"/>
      <c r="W160" s="533"/>
      <c r="X160" s="533"/>
      <c r="Y160" s="533"/>
      <c r="Z160" s="533"/>
      <c r="AA160" s="627"/>
      <c r="AB160" s="628"/>
      <c r="AC160" s="30"/>
      <c r="AD160" s="148">
        <f>IF($A160=0,COUNTA($A$8:$A159),COUNTA($A$8:$A160))</f>
        <v>5</v>
      </c>
      <c r="AF160" s="130"/>
      <c r="AG160" s="125"/>
    </row>
    <row r="161" spans="1:48" ht="22.9" hidden="1" customHeight="1" thickBot="1">
      <c r="A161" s="600"/>
      <c r="B161" s="604"/>
      <c r="C161" s="608"/>
      <c r="D161" s="612"/>
      <c r="E161" s="617"/>
      <c r="F161" s="224"/>
      <c r="G161" s="224"/>
      <c r="H161" s="251">
        <f t="shared" si="31"/>
        <v>0</v>
      </c>
      <c r="I161" s="227" t="str">
        <f t="shared" si="28"/>
        <v>0K</v>
      </c>
      <c r="J161" s="224"/>
      <c r="K161" s="624"/>
      <c r="L161" s="638"/>
      <c r="M161" s="638"/>
      <c r="N161" s="638"/>
      <c r="O161" s="638"/>
      <c r="P161" s="638"/>
      <c r="Q161" s="638"/>
      <c r="R161" s="638"/>
      <c r="S161" s="532"/>
      <c r="T161" s="532"/>
      <c r="U161" s="594"/>
      <c r="V161" s="597"/>
      <c r="W161" s="532"/>
      <c r="X161" s="532"/>
      <c r="Y161" s="532"/>
      <c r="Z161" s="532"/>
      <c r="AA161" s="627"/>
      <c r="AB161" s="628"/>
      <c r="AC161" s="30"/>
      <c r="AD161" s="148">
        <f>IF($A161=0,COUNTA($A$8:$A160),COUNTA($A$8:$A161))</f>
        <v>5</v>
      </c>
      <c r="AF161" s="130"/>
      <c r="AG161" s="125"/>
    </row>
    <row r="162" spans="1:48" s="67" customFormat="1" ht="22.9" customHeight="1" thickBot="1">
      <c r="A162" s="600"/>
      <c r="B162" s="604"/>
      <c r="C162" s="608"/>
      <c r="D162" s="612"/>
      <c r="E162" s="460" t="s">
        <v>720</v>
      </c>
      <c r="F162" s="795" t="s">
        <v>562</v>
      </c>
      <c r="G162" s="796"/>
      <c r="H162" s="796"/>
      <c r="I162" s="797"/>
      <c r="J162" s="290"/>
      <c r="K162" s="291" t="s">
        <v>100</v>
      </c>
      <c r="L162" s="638"/>
      <c r="M162" s="638"/>
      <c r="N162" s="638"/>
      <c r="O162" s="638"/>
      <c r="P162" s="638"/>
      <c r="Q162" s="638"/>
      <c r="R162" s="638"/>
      <c r="S162" s="292"/>
      <c r="T162" s="292"/>
      <c r="U162" s="293"/>
      <c r="V162" s="294"/>
      <c r="W162" s="292"/>
      <c r="X162" s="292"/>
      <c r="Y162" s="292"/>
      <c r="Z162" s="292"/>
      <c r="AA162" s="793"/>
      <c r="AB162" s="794"/>
      <c r="AD162" s="148">
        <f>IF($A162=0,COUNTA($A$8:$A161),COUNTA($A$8:$A162))</f>
        <v>5</v>
      </c>
      <c r="AE162" s="147"/>
      <c r="AF162" s="130"/>
      <c r="AG162" s="125"/>
      <c r="AH162" s="124"/>
      <c r="AI162" s="124"/>
      <c r="AJ162" s="124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</row>
    <row r="163" spans="1:48" s="67" customFormat="1" ht="22.9" customHeight="1" thickBot="1">
      <c r="A163" s="601"/>
      <c r="B163" s="605"/>
      <c r="C163" s="609"/>
      <c r="D163" s="613"/>
      <c r="E163" s="252" t="s">
        <v>291</v>
      </c>
      <c r="F163" s="795" t="s">
        <v>563</v>
      </c>
      <c r="G163" s="796"/>
      <c r="H163" s="796"/>
      <c r="I163" s="797"/>
      <c r="J163" s="253"/>
      <c r="K163" s="254" t="s">
        <v>100</v>
      </c>
      <c r="L163" s="639"/>
      <c r="M163" s="639"/>
      <c r="N163" s="639"/>
      <c r="O163" s="639"/>
      <c r="P163" s="639"/>
      <c r="Q163" s="639"/>
      <c r="R163" s="639"/>
      <c r="S163" s="255"/>
      <c r="T163" s="255"/>
      <c r="U163" s="256"/>
      <c r="V163" s="257"/>
      <c r="W163" s="255"/>
      <c r="X163" s="255"/>
      <c r="Y163" s="255"/>
      <c r="Z163" s="255"/>
      <c r="AA163" s="629"/>
      <c r="AB163" s="630"/>
      <c r="AD163" s="148">
        <f>IF($A163=0,COUNTA($A$8:$A162),COUNTA($A$8:$A163))</f>
        <v>5</v>
      </c>
      <c r="AE163" s="147"/>
      <c r="AF163" s="130"/>
      <c r="AG163" s="125"/>
      <c r="AH163" s="124"/>
      <c r="AI163" s="124"/>
      <c r="AJ163" s="124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</row>
    <row r="164" spans="1:48" s="67" customFormat="1" ht="22.5" customHeight="1">
      <c r="A164" s="461"/>
      <c r="B164" s="463"/>
      <c r="C164" s="464"/>
      <c r="D164" s="463"/>
      <c r="E164" s="462"/>
      <c r="F164" s="465"/>
      <c r="G164" s="466"/>
      <c r="H164" s="466"/>
      <c r="I164" s="466"/>
      <c r="J164" s="467"/>
      <c r="K164" s="468"/>
      <c r="L164" s="469"/>
      <c r="M164" s="469"/>
      <c r="N164" s="469"/>
      <c r="O164" s="469"/>
      <c r="P164" s="469"/>
      <c r="Q164" s="469"/>
      <c r="R164" s="469"/>
      <c r="S164" s="571" t="s">
        <v>729</v>
      </c>
      <c r="T164" s="572"/>
      <c r="U164" s="572"/>
      <c r="V164" s="572"/>
      <c r="W164" s="572"/>
      <c r="X164" s="572"/>
      <c r="Y164" s="572"/>
      <c r="Z164" s="572"/>
      <c r="AA164" s="572"/>
      <c r="AB164" s="573"/>
    </row>
    <row r="165" spans="1:48" ht="31">
      <c r="A165" s="566" t="s">
        <v>208</v>
      </c>
      <c r="B165" s="566"/>
      <c r="C165" s="566"/>
      <c r="D165" s="566"/>
      <c r="E165" s="566"/>
      <c r="F165" s="566"/>
      <c r="G165" s="258"/>
      <c r="H165" s="258"/>
      <c r="I165" s="259"/>
      <c r="J165" s="260"/>
      <c r="K165" s="260"/>
      <c r="L165" s="260"/>
      <c r="M165" s="260"/>
      <c r="N165" s="260"/>
      <c r="O165" s="260"/>
      <c r="P165" s="260"/>
      <c r="Q165" s="260"/>
      <c r="R165" s="260"/>
      <c r="S165" s="567" t="s">
        <v>80</v>
      </c>
      <c r="T165" s="567"/>
      <c r="U165" s="567"/>
      <c r="V165" s="567"/>
      <c r="W165" s="567"/>
      <c r="X165" s="567"/>
      <c r="Y165" s="567"/>
      <c r="Z165" s="567"/>
      <c r="AA165" s="567"/>
      <c r="AB165" s="567"/>
      <c r="AD165" s="148">
        <f>IF($A165=0,COUNTA($A$8:$A163),COUNTA($A$8:$A165))</f>
        <v>6</v>
      </c>
      <c r="AF165" s="130"/>
      <c r="AG165" s="125"/>
    </row>
    <row r="166" spans="1:48" s="69" customFormat="1" ht="43.9" customHeight="1" thickBot="1">
      <c r="A166" s="836" t="s">
        <v>746</v>
      </c>
      <c r="B166" s="837"/>
      <c r="C166" s="837"/>
      <c r="D166" s="837"/>
      <c r="E166" s="837"/>
      <c r="F166" s="837"/>
      <c r="G166" s="837"/>
      <c r="H166" s="837"/>
      <c r="I166" s="837"/>
      <c r="J166" s="837"/>
      <c r="K166" s="837"/>
      <c r="L166" s="837"/>
      <c r="M166" s="837"/>
      <c r="N166" s="837"/>
      <c r="O166" s="837"/>
      <c r="P166" s="837"/>
      <c r="Q166" s="837"/>
      <c r="R166" s="837"/>
      <c r="S166" s="837"/>
      <c r="T166" s="837"/>
      <c r="U166" s="837"/>
      <c r="V166" s="837"/>
      <c r="W166" s="837"/>
      <c r="X166" s="837"/>
      <c r="Y166" s="837"/>
      <c r="Z166" s="837"/>
      <c r="AA166" s="837"/>
      <c r="AB166" s="837"/>
      <c r="AD166" s="148">
        <f>IF($A166=0,COUNTA($A$8:$A165),COUNTA($A$8:$A166))</f>
        <v>7</v>
      </c>
      <c r="AE166" s="147"/>
      <c r="AF166" s="130"/>
      <c r="AG166" s="125"/>
      <c r="AH166" s="124"/>
      <c r="AI166" s="124"/>
      <c r="AJ166" s="124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</row>
    <row r="167" spans="1:48" ht="22" thickBot="1">
      <c r="A167" s="798" t="s">
        <v>209</v>
      </c>
      <c r="B167" s="799"/>
      <c r="C167" s="799"/>
      <c r="D167" s="799"/>
      <c r="E167" s="799"/>
      <c r="F167" s="799"/>
      <c r="G167" s="799"/>
      <c r="H167" s="799"/>
      <c r="I167" s="799"/>
      <c r="J167" s="799"/>
      <c r="K167" s="800"/>
      <c r="L167" s="295">
        <f t="shared" ref="L167:Q167" si="32">AVERAGE(L8,L36,L132,L99,L66)</f>
        <v>4.6399999999999997</v>
      </c>
      <c r="M167" s="295">
        <f t="shared" si="32"/>
        <v>2.8600000000000003</v>
      </c>
      <c r="N167" s="295">
        <f t="shared" si="32"/>
        <v>1.6800000000000002</v>
      </c>
      <c r="O167" s="295">
        <f t="shared" si="32"/>
        <v>0.9</v>
      </c>
      <c r="P167" s="295">
        <f t="shared" si="32"/>
        <v>2.48</v>
      </c>
      <c r="Q167" s="295">
        <f t="shared" si="32"/>
        <v>0.4</v>
      </c>
      <c r="R167" s="295">
        <f>AVERAGE(R132,R101,R66)</f>
        <v>730.5</v>
      </c>
      <c r="S167" s="801" t="s">
        <v>314</v>
      </c>
      <c r="T167" s="802"/>
      <c r="U167" s="802"/>
      <c r="V167" s="802"/>
      <c r="W167" s="802"/>
      <c r="X167" s="802"/>
      <c r="Y167" s="802"/>
      <c r="Z167" s="802"/>
      <c r="AA167" s="802"/>
      <c r="AB167" s="803"/>
      <c r="AD167" s="148">
        <f>IF($A167=0,COUNTA($A$8:$A166),COUNTA($A$8:$A167))</f>
        <v>8</v>
      </c>
      <c r="AF167" s="130"/>
      <c r="AG167" s="125"/>
    </row>
    <row r="168" spans="1:48" ht="33.75" customHeight="1">
      <c r="A168" s="810" t="s">
        <v>210</v>
      </c>
      <c r="B168" s="811"/>
      <c r="C168" s="811"/>
      <c r="D168" s="811"/>
      <c r="E168" s="812"/>
      <c r="F168" s="813" t="s">
        <v>254</v>
      </c>
      <c r="G168" s="814"/>
      <c r="H168" s="814"/>
      <c r="I168" s="814"/>
      <c r="J168" s="814"/>
      <c r="K168" s="815"/>
      <c r="L168" s="296" t="s">
        <v>81</v>
      </c>
      <c r="M168" s="296" t="s">
        <v>82</v>
      </c>
      <c r="N168" s="296" t="s">
        <v>83</v>
      </c>
      <c r="O168" s="297" t="s">
        <v>84</v>
      </c>
      <c r="P168" s="297" t="s">
        <v>85</v>
      </c>
      <c r="Q168" s="297" t="s">
        <v>86</v>
      </c>
      <c r="R168" s="296" t="s">
        <v>87</v>
      </c>
      <c r="S168" s="804"/>
      <c r="T168" s="805"/>
      <c r="U168" s="805"/>
      <c r="V168" s="805"/>
      <c r="W168" s="805"/>
      <c r="X168" s="805"/>
      <c r="Y168" s="805"/>
      <c r="Z168" s="805"/>
      <c r="AA168" s="805"/>
      <c r="AB168" s="806"/>
      <c r="AD168" s="148">
        <f>IF($A168=0,COUNTA($A$8:$A167),COUNTA($A$8:$A168))</f>
        <v>9</v>
      </c>
      <c r="AF168" s="130"/>
      <c r="AG168" s="125"/>
    </row>
    <row r="169" spans="1:48" ht="33.75" customHeight="1">
      <c r="A169" s="816" t="s">
        <v>88</v>
      </c>
      <c r="B169" s="817"/>
      <c r="C169" s="817"/>
      <c r="D169" s="817"/>
      <c r="E169" s="818"/>
      <c r="F169" s="822" t="s">
        <v>255</v>
      </c>
      <c r="G169" s="823"/>
      <c r="H169" s="823"/>
      <c r="I169" s="823"/>
      <c r="J169" s="823"/>
      <c r="K169" s="824"/>
      <c r="L169" s="298">
        <v>5</v>
      </c>
      <c r="M169" s="299">
        <v>2</v>
      </c>
      <c r="N169" s="298">
        <v>1.5</v>
      </c>
      <c r="O169" s="300" t="s">
        <v>89</v>
      </c>
      <c r="P169" s="300">
        <v>2</v>
      </c>
      <c r="Q169" s="300" t="s">
        <v>90</v>
      </c>
      <c r="R169" s="301">
        <v>670</v>
      </c>
      <c r="S169" s="804"/>
      <c r="T169" s="805"/>
      <c r="U169" s="805"/>
      <c r="V169" s="805"/>
      <c r="W169" s="805"/>
      <c r="X169" s="805"/>
      <c r="Y169" s="805"/>
      <c r="Z169" s="805"/>
      <c r="AA169" s="805"/>
      <c r="AB169" s="806"/>
      <c r="AF169" s="130"/>
    </row>
    <row r="170" spans="1:48" ht="33.75" customHeight="1" thickBot="1">
      <c r="A170" s="819"/>
      <c r="B170" s="820"/>
      <c r="C170" s="820"/>
      <c r="D170" s="820"/>
      <c r="E170" s="821"/>
      <c r="F170" s="825" t="s">
        <v>257</v>
      </c>
      <c r="G170" s="826"/>
      <c r="H170" s="826"/>
      <c r="I170" s="826"/>
      <c r="J170" s="826"/>
      <c r="K170" s="827"/>
      <c r="L170" s="302">
        <v>5.8</v>
      </c>
      <c r="M170" s="303">
        <v>2</v>
      </c>
      <c r="N170" s="302">
        <v>2</v>
      </c>
      <c r="O170" s="304" t="s">
        <v>89</v>
      </c>
      <c r="P170" s="304">
        <v>2.5</v>
      </c>
      <c r="Q170" s="304" t="s">
        <v>90</v>
      </c>
      <c r="R170" s="303">
        <v>775</v>
      </c>
      <c r="S170" s="807"/>
      <c r="T170" s="808"/>
      <c r="U170" s="808"/>
      <c r="V170" s="808"/>
      <c r="W170" s="808"/>
      <c r="X170" s="808"/>
      <c r="Y170" s="808"/>
      <c r="Z170" s="808"/>
      <c r="AA170" s="808"/>
      <c r="AB170" s="809"/>
    </row>
    <row r="171" spans="1:48" ht="39">
      <c r="A171" s="305" t="s">
        <v>381</v>
      </c>
      <c r="B171" s="305"/>
      <c r="C171" s="305"/>
      <c r="D171" s="305"/>
      <c r="E171" s="306"/>
      <c r="F171" s="307" t="s">
        <v>382</v>
      </c>
      <c r="G171" s="307"/>
      <c r="H171" s="307"/>
      <c r="I171" s="307"/>
      <c r="J171" s="308"/>
      <c r="K171" s="308"/>
      <c r="L171" s="308"/>
      <c r="M171" s="308"/>
      <c r="N171" s="308"/>
      <c r="O171" s="308"/>
      <c r="P171" s="308"/>
      <c r="Q171" s="305" t="s">
        <v>91</v>
      </c>
      <c r="R171" s="308"/>
      <c r="S171" s="308"/>
      <c r="T171" s="308"/>
      <c r="U171" s="308"/>
      <c r="V171" s="308"/>
      <c r="W171" s="308"/>
      <c r="X171" s="308"/>
      <c r="Y171" s="308"/>
      <c r="Z171" s="308"/>
      <c r="AA171" s="308"/>
      <c r="AB171" s="308"/>
    </row>
    <row r="172" spans="1:48" ht="35.5">
      <c r="A172" s="81"/>
      <c r="B172" s="81"/>
      <c r="C172" s="81"/>
      <c r="D172" s="81"/>
      <c r="E172" s="157"/>
      <c r="F172" s="157"/>
      <c r="G172" s="158"/>
      <c r="H172" s="158"/>
      <c r="I172" s="158"/>
      <c r="J172" s="159"/>
      <c r="K172" s="159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</row>
    <row r="173" spans="1:48" ht="72" customHeight="1">
      <c r="A173" s="534" t="s">
        <v>303</v>
      </c>
      <c r="B173" s="534"/>
      <c r="C173" s="534"/>
      <c r="D173" s="534"/>
      <c r="E173" s="534"/>
      <c r="F173" s="157"/>
      <c r="G173" s="158"/>
      <c r="H173" s="158"/>
      <c r="I173" s="158"/>
      <c r="J173" s="159"/>
      <c r="K173" s="159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</row>
  </sheetData>
  <mergeCells count="331">
    <mergeCell ref="S164:AB164"/>
    <mergeCell ref="E66:E70"/>
    <mergeCell ref="E71:E76"/>
    <mergeCell ref="F36:I36"/>
    <mergeCell ref="A1:AB1"/>
    <mergeCell ref="A2:AB2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  <mergeCell ref="A8:A35"/>
    <mergeCell ref="B8:B35"/>
    <mergeCell ref="C8:C35"/>
    <mergeCell ref="D8:D35"/>
    <mergeCell ref="E8:E9"/>
    <mergeCell ref="K8:K9"/>
    <mergeCell ref="L8:L35"/>
    <mergeCell ref="M8:M35"/>
    <mergeCell ref="N8:N35"/>
    <mergeCell ref="K18:K25"/>
    <mergeCell ref="E28:E34"/>
    <mergeCell ref="K28:K34"/>
    <mergeCell ref="S18:S25"/>
    <mergeCell ref="T18:T25"/>
    <mergeCell ref="U18:U25"/>
    <mergeCell ref="V18:V25"/>
    <mergeCell ref="W18:W25"/>
    <mergeCell ref="X18:X25"/>
    <mergeCell ref="Y18:Y25"/>
    <mergeCell ref="Z18:Z25"/>
    <mergeCell ref="E26:E27"/>
    <mergeCell ref="K26:K27"/>
    <mergeCell ref="S26:S27"/>
    <mergeCell ref="AA8:AB35"/>
    <mergeCell ref="E10:E17"/>
    <mergeCell ref="K10:K17"/>
    <mergeCell ref="S10:S17"/>
    <mergeCell ref="T10:T17"/>
    <mergeCell ref="U10:U17"/>
    <mergeCell ref="V10:V17"/>
    <mergeCell ref="W10:W17"/>
    <mergeCell ref="X10:X17"/>
    <mergeCell ref="Y10:Y17"/>
    <mergeCell ref="U8:U9"/>
    <mergeCell ref="V8:V9"/>
    <mergeCell ref="W8:W9"/>
    <mergeCell ref="X8:X9"/>
    <mergeCell ref="Y8:Y9"/>
    <mergeCell ref="Z8:Z9"/>
    <mergeCell ref="O8:O35"/>
    <mergeCell ref="P8:P35"/>
    <mergeCell ref="Q8:Q35"/>
    <mergeCell ref="R8:R35"/>
    <mergeCell ref="S8:S9"/>
    <mergeCell ref="T8:T9"/>
    <mergeCell ref="Z10:Z17"/>
    <mergeCell ref="E18:E25"/>
    <mergeCell ref="T26:T27"/>
    <mergeCell ref="U26:U27"/>
    <mergeCell ref="V26:V27"/>
    <mergeCell ref="W26:W27"/>
    <mergeCell ref="X26:X27"/>
    <mergeCell ref="Y26:Y27"/>
    <mergeCell ref="Z26:Z27"/>
    <mergeCell ref="S28:S34"/>
    <mergeCell ref="T28:T34"/>
    <mergeCell ref="U28:U34"/>
    <mergeCell ref="V28:V34"/>
    <mergeCell ref="W28:W34"/>
    <mergeCell ref="X28:X34"/>
    <mergeCell ref="Y28:Y34"/>
    <mergeCell ref="Z28:Z34"/>
    <mergeCell ref="F35:I35"/>
    <mergeCell ref="A36:A65"/>
    <mergeCell ref="B36:B65"/>
    <mergeCell ref="C36:C65"/>
    <mergeCell ref="D36:D65"/>
    <mergeCell ref="E36:E45"/>
    <mergeCell ref="K36:K45"/>
    <mergeCell ref="L36:L65"/>
    <mergeCell ref="M36:M65"/>
    <mergeCell ref="F65:I65"/>
    <mergeCell ref="Z36:Z45"/>
    <mergeCell ref="K57:K64"/>
    <mergeCell ref="S57:S64"/>
    <mergeCell ref="T57:T64"/>
    <mergeCell ref="U57:U64"/>
    <mergeCell ref="V57:V64"/>
    <mergeCell ref="W57:W64"/>
    <mergeCell ref="X57:X64"/>
    <mergeCell ref="Y57:Y64"/>
    <mergeCell ref="Z57:Z64"/>
    <mergeCell ref="X36:X45"/>
    <mergeCell ref="Y36:Y45"/>
    <mergeCell ref="N36:N65"/>
    <mergeCell ref="Z55:Z56"/>
    <mergeCell ref="W46:W54"/>
    <mergeCell ref="X46:X54"/>
    <mergeCell ref="T36:T45"/>
    <mergeCell ref="U36:U45"/>
    <mergeCell ref="V36:V45"/>
    <mergeCell ref="W36:W45"/>
    <mergeCell ref="AA36:AB65"/>
    <mergeCell ref="E46:E54"/>
    <mergeCell ref="K46:K54"/>
    <mergeCell ref="S46:S54"/>
    <mergeCell ref="T46:T54"/>
    <mergeCell ref="U46:U54"/>
    <mergeCell ref="V46:V54"/>
    <mergeCell ref="Z46:Z54"/>
    <mergeCell ref="E57:E64"/>
    <mergeCell ref="O36:O65"/>
    <mergeCell ref="P36:P65"/>
    <mergeCell ref="Q36:Q65"/>
    <mergeCell ref="R36:R65"/>
    <mergeCell ref="S36:S45"/>
    <mergeCell ref="Y46:Y54"/>
    <mergeCell ref="E55:E56"/>
    <mergeCell ref="K55:K56"/>
    <mergeCell ref="S55:S56"/>
    <mergeCell ref="T55:T56"/>
    <mergeCell ref="U55:U56"/>
    <mergeCell ref="V55:V56"/>
    <mergeCell ref="W55:W56"/>
    <mergeCell ref="X55:X56"/>
    <mergeCell ref="Y55:Y56"/>
    <mergeCell ref="A66:A98"/>
    <mergeCell ref="B66:B98"/>
    <mergeCell ref="C66:C98"/>
    <mergeCell ref="D66:D98"/>
    <mergeCell ref="K66:K76"/>
    <mergeCell ref="E77:E88"/>
    <mergeCell ref="K77:K88"/>
    <mergeCell ref="S77:S88"/>
    <mergeCell ref="R66:R98"/>
    <mergeCell ref="S66:S76"/>
    <mergeCell ref="T77:T88"/>
    <mergeCell ref="U77:U88"/>
    <mergeCell ref="V77:V88"/>
    <mergeCell ref="X66:X76"/>
    <mergeCell ref="W89:W90"/>
    <mergeCell ref="L66:L98"/>
    <mergeCell ref="M66:M98"/>
    <mergeCell ref="O66:O98"/>
    <mergeCell ref="E91:E97"/>
    <mergeCell ref="K91:K97"/>
    <mergeCell ref="E89:E90"/>
    <mergeCell ref="K89:K90"/>
    <mergeCell ref="S89:S90"/>
    <mergeCell ref="T89:T90"/>
    <mergeCell ref="U89:U90"/>
    <mergeCell ref="V89:V90"/>
    <mergeCell ref="F98:I98"/>
    <mergeCell ref="N66:N98"/>
    <mergeCell ref="AA66:AB98"/>
    <mergeCell ref="X89:X90"/>
    <mergeCell ref="P66:P98"/>
    <mergeCell ref="Q66:Q98"/>
    <mergeCell ref="Y66:Y76"/>
    <mergeCell ref="Z66:Z76"/>
    <mergeCell ref="X77:X88"/>
    <mergeCell ref="Y77:Y88"/>
    <mergeCell ref="Z77:Z88"/>
    <mergeCell ref="T66:T76"/>
    <mergeCell ref="U66:U76"/>
    <mergeCell ref="V66:V76"/>
    <mergeCell ref="W66:W76"/>
    <mergeCell ref="W77:W88"/>
    <mergeCell ref="Y89:Y90"/>
    <mergeCell ref="Z89:Z90"/>
    <mergeCell ref="X91:X97"/>
    <mergeCell ref="Y91:Y97"/>
    <mergeCell ref="Z91:Z97"/>
    <mergeCell ref="S91:S97"/>
    <mergeCell ref="T91:T97"/>
    <mergeCell ref="U91:U97"/>
    <mergeCell ref="V91:V97"/>
    <mergeCell ref="W91:W97"/>
    <mergeCell ref="A99:A131"/>
    <mergeCell ref="B99:B131"/>
    <mergeCell ref="C99:C131"/>
    <mergeCell ref="D99:D131"/>
    <mergeCell ref="E99:E100"/>
    <mergeCell ref="Z101:Z109"/>
    <mergeCell ref="E110:E119"/>
    <mergeCell ref="K110:K119"/>
    <mergeCell ref="S110:S119"/>
    <mergeCell ref="T110:T119"/>
    <mergeCell ref="U110:U119"/>
    <mergeCell ref="V110:V119"/>
    <mergeCell ref="W99:W100"/>
    <mergeCell ref="X99:X100"/>
    <mergeCell ref="Y99:Y100"/>
    <mergeCell ref="Z99:Z100"/>
    <mergeCell ref="V120:V121"/>
    <mergeCell ref="E101:E109"/>
    <mergeCell ref="K101:K109"/>
    <mergeCell ref="S101:S109"/>
    <mergeCell ref="T101:T109"/>
    <mergeCell ref="U101:U109"/>
    <mergeCell ref="Q99:Q131"/>
    <mergeCell ref="R99:R131"/>
    <mergeCell ref="S99:S100"/>
    <mergeCell ref="T99:T100"/>
    <mergeCell ref="U99:U100"/>
    <mergeCell ref="F131:I131"/>
    <mergeCell ref="W110:W119"/>
    <mergeCell ref="X110:X119"/>
    <mergeCell ref="Y110:Y119"/>
    <mergeCell ref="Z110:Z119"/>
    <mergeCell ref="AA99:AB131"/>
    <mergeCell ref="W122:W130"/>
    <mergeCell ref="X122:X130"/>
    <mergeCell ref="Y122:Y130"/>
    <mergeCell ref="Z122:Z130"/>
    <mergeCell ref="W101:W109"/>
    <mergeCell ref="X101:X109"/>
    <mergeCell ref="Y101:Y109"/>
    <mergeCell ref="W120:W121"/>
    <mergeCell ref="X120:X121"/>
    <mergeCell ref="Y120:Y121"/>
    <mergeCell ref="E122:E130"/>
    <mergeCell ref="K122:K130"/>
    <mergeCell ref="S122:S130"/>
    <mergeCell ref="T122:T130"/>
    <mergeCell ref="E156:E161"/>
    <mergeCell ref="K156:K161"/>
    <mergeCell ref="S156:S161"/>
    <mergeCell ref="T156:T161"/>
    <mergeCell ref="Z120:Z121"/>
    <mergeCell ref="L99:L131"/>
    <mergeCell ref="M99:M131"/>
    <mergeCell ref="N99:N131"/>
    <mergeCell ref="O99:O131"/>
    <mergeCell ref="P99:P131"/>
    <mergeCell ref="U122:U130"/>
    <mergeCell ref="V122:V130"/>
    <mergeCell ref="V99:V100"/>
    <mergeCell ref="V101:V109"/>
    <mergeCell ref="K99:K100"/>
    <mergeCell ref="E120:E121"/>
    <mergeCell ref="K120:K121"/>
    <mergeCell ref="S120:S121"/>
    <mergeCell ref="T120:T121"/>
    <mergeCell ref="U120:U121"/>
    <mergeCell ref="A166:AB166"/>
    <mergeCell ref="W156:W161"/>
    <mergeCell ref="X156:X161"/>
    <mergeCell ref="Y156:Y161"/>
    <mergeCell ref="Z156:Z161"/>
    <mergeCell ref="Q132:Q163"/>
    <mergeCell ref="R132:R163"/>
    <mergeCell ref="S132:S133"/>
    <mergeCell ref="T132:T133"/>
    <mergeCell ref="U132:U133"/>
    <mergeCell ref="V132:V133"/>
    <mergeCell ref="V134:V144"/>
    <mergeCell ref="K132:K133"/>
    <mergeCell ref="L132:L163"/>
    <mergeCell ref="X134:X144"/>
    <mergeCell ref="Y134:Y144"/>
    <mergeCell ref="Z134:Z144"/>
    <mergeCell ref="W145:W153"/>
    <mergeCell ref="X145:X153"/>
    <mergeCell ref="Y145:Y153"/>
    <mergeCell ref="Z145:Z153"/>
    <mergeCell ref="W132:W133"/>
    <mergeCell ref="X132:X133"/>
    <mergeCell ref="Y132:Y133"/>
    <mergeCell ref="E134:E144"/>
    <mergeCell ref="K134:K144"/>
    <mergeCell ref="S134:S144"/>
    <mergeCell ref="T134:T144"/>
    <mergeCell ref="U134:U144"/>
    <mergeCell ref="Z132:Z133"/>
    <mergeCell ref="W134:W144"/>
    <mergeCell ref="T154:T155"/>
    <mergeCell ref="U154:U155"/>
    <mergeCell ref="V154:V155"/>
    <mergeCell ref="W154:W155"/>
    <mergeCell ref="X154:X155"/>
    <mergeCell ref="Y154:Y155"/>
    <mergeCell ref="Z154:Z155"/>
    <mergeCell ref="S145:S153"/>
    <mergeCell ref="T145:T153"/>
    <mergeCell ref="U145:U153"/>
    <mergeCell ref="V145:V153"/>
    <mergeCell ref="M132:M163"/>
    <mergeCell ref="N132:N163"/>
    <mergeCell ref="O132:O163"/>
    <mergeCell ref="P132:P163"/>
    <mergeCell ref="F162:I162"/>
    <mergeCell ref="AA132:AB163"/>
    <mergeCell ref="F163:I163"/>
    <mergeCell ref="A173:E173"/>
    <mergeCell ref="A167:K167"/>
    <mergeCell ref="S167:AB170"/>
    <mergeCell ref="A168:E168"/>
    <mergeCell ref="F168:K168"/>
    <mergeCell ref="A169:E170"/>
    <mergeCell ref="F169:K169"/>
    <mergeCell ref="F170:K170"/>
    <mergeCell ref="A165:F165"/>
    <mergeCell ref="S165:AB165"/>
    <mergeCell ref="U156:U161"/>
    <mergeCell ref="V156:V161"/>
    <mergeCell ref="A132:A163"/>
    <mergeCell ref="B132:B163"/>
    <mergeCell ref="C132:C163"/>
    <mergeCell ref="D132:D163"/>
    <mergeCell ref="E132:E133"/>
    <mergeCell ref="E154:E155"/>
    <mergeCell ref="K154:K155"/>
    <mergeCell ref="S154:S155"/>
    <mergeCell ref="E145:E153"/>
    <mergeCell ref="K145:K153"/>
  </mergeCells>
  <phoneticPr fontId="7" type="noConversion"/>
  <printOptions horizontalCentered="1" verticalCentered="1"/>
  <pageMargins left="0" right="0" top="0" bottom="0" header="0" footer="0"/>
  <pageSetup paperSize="9" scale="39" fitToHeight="0" orientation="portrait" r:id="rId1"/>
  <rowBreaks count="2" manualBreakCount="2">
    <brk id="65" max="27" man="1"/>
    <brk id="131" max="27" man="1"/>
  </rowBreaks>
  <colBreaks count="1" manualBreakCount="1">
    <brk id="10" max="1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170"/>
  <sheetViews>
    <sheetView view="pageBreakPreview" zoomScaleNormal="100" zoomScaleSheetLayoutView="100" workbookViewId="0">
      <pane ySplit="7" topLeftCell="A49" activePane="bottomLeft" state="frozen"/>
      <selection activeCell="A2" sqref="A2:AB2"/>
      <selection pane="bottomLeft" activeCell="K38" sqref="K38:K46"/>
    </sheetView>
  </sheetViews>
  <sheetFormatPr defaultColWidth="8.90625" defaultRowHeight="25.5"/>
  <cols>
    <col min="1" max="4" width="7.7265625" style="31" customWidth="1"/>
    <col min="5" max="5" width="26.26953125" style="202" customWidth="1"/>
    <col min="6" max="6" width="27.6328125" style="202" customWidth="1"/>
    <col min="7" max="8" width="20.453125" style="203" hidden="1" customWidth="1"/>
    <col min="9" max="9" width="14.7265625" style="203" customWidth="1"/>
    <col min="10" max="10" width="14.7265625" style="31" hidden="1" customWidth="1"/>
    <col min="11" max="11" width="16.453125" style="31" customWidth="1"/>
    <col min="12" max="28" width="7.7265625" style="31" customWidth="1"/>
    <col min="29" max="29" width="8.90625" style="31"/>
    <col min="30" max="31" width="5.7265625" style="147" customWidth="1"/>
    <col min="32" max="32" width="7.7265625" style="124" customWidth="1"/>
    <col min="33" max="33" width="10" style="199" bestFit="1" customWidth="1"/>
    <col min="34" max="34" width="8" style="124" customWidth="1"/>
    <col min="35" max="36" width="8.90625" style="124"/>
    <col min="37" max="48" width="5.26953125" style="126" customWidth="1"/>
    <col min="49" max="16384" width="8.90625" style="31"/>
  </cols>
  <sheetData>
    <row r="1" spans="1:39" ht="27.5">
      <c r="A1" s="964" t="s">
        <v>383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309"/>
      <c r="AD1" s="310"/>
      <c r="AE1" s="310"/>
      <c r="AF1" s="311"/>
      <c r="AG1" s="311"/>
      <c r="AH1" s="311"/>
      <c r="AI1" s="311"/>
      <c r="AJ1" s="311"/>
      <c r="AK1" s="312"/>
      <c r="AL1" s="312"/>
      <c r="AM1" s="312"/>
    </row>
    <row r="2" spans="1:39" ht="22" thickBot="1">
      <c r="A2" s="965" t="s">
        <v>384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965"/>
      <c r="Q2" s="965"/>
      <c r="R2" s="965"/>
      <c r="S2" s="965"/>
      <c r="T2" s="965"/>
      <c r="U2" s="965"/>
      <c r="V2" s="965"/>
      <c r="W2" s="965"/>
      <c r="X2" s="965"/>
      <c r="Y2" s="965"/>
      <c r="Z2" s="965"/>
      <c r="AA2" s="965"/>
      <c r="AB2" s="965"/>
      <c r="AC2" s="309"/>
      <c r="AD2" s="310"/>
      <c r="AE2" s="310"/>
      <c r="AF2" s="311"/>
      <c r="AG2" s="311"/>
      <c r="AH2" s="311"/>
      <c r="AI2" s="311"/>
      <c r="AJ2" s="311"/>
      <c r="AK2" s="312"/>
      <c r="AL2" s="312"/>
      <c r="AM2" s="312"/>
    </row>
    <row r="3" spans="1:39" ht="21.5">
      <c r="A3" s="966" t="s">
        <v>192</v>
      </c>
      <c r="B3" s="968" t="s">
        <v>193</v>
      </c>
      <c r="C3" s="870" t="s">
        <v>385</v>
      </c>
      <c r="D3" s="870" t="s">
        <v>195</v>
      </c>
      <c r="E3" s="970" t="s">
        <v>214</v>
      </c>
      <c r="F3" s="811"/>
      <c r="G3" s="811"/>
      <c r="H3" s="811"/>
      <c r="I3" s="811"/>
      <c r="J3" s="811"/>
      <c r="K3" s="971"/>
      <c r="L3" s="972" t="s">
        <v>55</v>
      </c>
      <c r="M3" s="973"/>
      <c r="N3" s="973"/>
      <c r="O3" s="973"/>
      <c r="P3" s="973"/>
      <c r="Q3" s="973"/>
      <c r="R3" s="974"/>
      <c r="S3" s="970" t="s">
        <v>56</v>
      </c>
      <c r="T3" s="811"/>
      <c r="U3" s="981"/>
      <c r="V3" s="982" t="s">
        <v>57</v>
      </c>
      <c r="W3" s="811"/>
      <c r="X3" s="811"/>
      <c r="Y3" s="811"/>
      <c r="Z3" s="812"/>
      <c r="AA3" s="983" t="s">
        <v>386</v>
      </c>
      <c r="AB3" s="984"/>
      <c r="AC3" s="309"/>
      <c r="AD3" s="310"/>
      <c r="AE3" s="310"/>
      <c r="AF3" s="311"/>
      <c r="AG3" s="311"/>
      <c r="AH3" s="311"/>
      <c r="AI3" s="311"/>
      <c r="AJ3" s="311"/>
      <c r="AK3" s="312"/>
      <c r="AL3" s="312"/>
      <c r="AM3" s="312"/>
    </row>
    <row r="4" spans="1:39" ht="6.75" customHeight="1">
      <c r="A4" s="967"/>
      <c r="B4" s="888"/>
      <c r="C4" s="969"/>
      <c r="D4" s="603"/>
      <c r="E4" s="986" t="s">
        <v>215</v>
      </c>
      <c r="F4" s="988" t="s">
        <v>216</v>
      </c>
      <c r="G4" s="989"/>
      <c r="H4" s="989"/>
      <c r="I4" s="989"/>
      <c r="J4" s="989"/>
      <c r="K4" s="990"/>
      <c r="L4" s="975"/>
      <c r="M4" s="976"/>
      <c r="N4" s="976"/>
      <c r="O4" s="976"/>
      <c r="P4" s="976"/>
      <c r="Q4" s="976"/>
      <c r="R4" s="977"/>
      <c r="S4" s="997" t="s">
        <v>59</v>
      </c>
      <c r="T4" s="997" t="s">
        <v>60</v>
      </c>
      <c r="U4" s="998" t="s">
        <v>61</v>
      </c>
      <c r="V4" s="1000" t="s">
        <v>62</v>
      </c>
      <c r="W4" s="997" t="s">
        <v>63</v>
      </c>
      <c r="X4" s="997" t="s">
        <v>64</v>
      </c>
      <c r="Y4" s="997" t="s">
        <v>65</v>
      </c>
      <c r="Z4" s="1002" t="s">
        <v>66</v>
      </c>
      <c r="AA4" s="985"/>
      <c r="AB4" s="984"/>
      <c r="AC4" s="309"/>
      <c r="AD4" s="310"/>
      <c r="AE4" s="310"/>
      <c r="AF4" s="311"/>
      <c r="AG4" s="311"/>
      <c r="AH4" s="311"/>
      <c r="AI4" s="311"/>
      <c r="AJ4" s="311"/>
      <c r="AK4" s="312"/>
      <c r="AL4" s="312"/>
      <c r="AM4" s="312"/>
    </row>
    <row r="5" spans="1:39" ht="5.25" customHeight="1">
      <c r="A5" s="967"/>
      <c r="B5" s="888"/>
      <c r="C5" s="969"/>
      <c r="D5" s="603"/>
      <c r="E5" s="987"/>
      <c r="F5" s="991"/>
      <c r="G5" s="992"/>
      <c r="H5" s="992"/>
      <c r="I5" s="992"/>
      <c r="J5" s="992"/>
      <c r="K5" s="993"/>
      <c r="L5" s="978"/>
      <c r="M5" s="979"/>
      <c r="N5" s="979"/>
      <c r="O5" s="979"/>
      <c r="P5" s="979"/>
      <c r="Q5" s="979"/>
      <c r="R5" s="980"/>
      <c r="S5" s="603"/>
      <c r="T5" s="603"/>
      <c r="U5" s="999"/>
      <c r="V5" s="1001"/>
      <c r="W5" s="603"/>
      <c r="X5" s="603"/>
      <c r="Y5" s="603"/>
      <c r="Z5" s="1003"/>
      <c r="AA5" s="985"/>
      <c r="AB5" s="984"/>
      <c r="AC5" s="309"/>
      <c r="AD5" s="310"/>
      <c r="AE5" s="310"/>
      <c r="AF5" s="311"/>
      <c r="AG5" s="311"/>
      <c r="AH5" s="311"/>
      <c r="AI5" s="311"/>
      <c r="AJ5" s="311"/>
      <c r="AK5" s="312"/>
      <c r="AL5" s="312"/>
      <c r="AM5" s="312"/>
    </row>
    <row r="6" spans="1:39" ht="42" customHeight="1">
      <c r="A6" s="967"/>
      <c r="B6" s="888"/>
      <c r="C6" s="969"/>
      <c r="D6" s="603"/>
      <c r="E6" s="987"/>
      <c r="F6" s="994"/>
      <c r="G6" s="995"/>
      <c r="H6" s="995"/>
      <c r="I6" s="995"/>
      <c r="J6" s="995"/>
      <c r="K6" s="996"/>
      <c r="L6" s="313" t="s">
        <v>387</v>
      </c>
      <c r="M6" s="314" t="s">
        <v>388</v>
      </c>
      <c r="N6" s="314" t="s">
        <v>68</v>
      </c>
      <c r="O6" s="314" t="s">
        <v>69</v>
      </c>
      <c r="P6" s="314" t="s">
        <v>70</v>
      </c>
      <c r="Q6" s="314" t="s">
        <v>71</v>
      </c>
      <c r="R6" s="314" t="s">
        <v>72</v>
      </c>
      <c r="S6" s="603"/>
      <c r="T6" s="603"/>
      <c r="U6" s="999"/>
      <c r="V6" s="1001"/>
      <c r="W6" s="603"/>
      <c r="X6" s="603"/>
      <c r="Y6" s="603"/>
      <c r="Z6" s="1003"/>
      <c r="AA6" s="985"/>
      <c r="AB6" s="984"/>
      <c r="AC6" s="309"/>
      <c r="AD6" s="310"/>
      <c r="AE6" s="310"/>
      <c r="AF6" s="311"/>
      <c r="AG6" s="315"/>
      <c r="AH6" s="311"/>
      <c r="AI6" s="311"/>
      <c r="AJ6" s="311"/>
      <c r="AK6" s="312"/>
      <c r="AL6" s="312"/>
      <c r="AM6" s="312"/>
    </row>
    <row r="7" spans="1:39" ht="21.75" customHeight="1" thickBot="1">
      <c r="A7" s="967"/>
      <c r="B7" s="888"/>
      <c r="C7" s="969"/>
      <c r="D7" s="603"/>
      <c r="E7" s="987"/>
      <c r="F7" s="471" t="s">
        <v>702</v>
      </c>
      <c r="G7" s="485" t="s">
        <v>576</v>
      </c>
      <c r="H7" s="485" t="s">
        <v>577</v>
      </c>
      <c r="I7" s="485" t="s">
        <v>578</v>
      </c>
      <c r="J7" s="486" t="s">
        <v>222</v>
      </c>
      <c r="K7" s="486" t="s">
        <v>635</v>
      </c>
      <c r="L7" s="487" t="s">
        <v>73</v>
      </c>
      <c r="M7" s="487" t="s">
        <v>74</v>
      </c>
      <c r="N7" s="487" t="s">
        <v>75</v>
      </c>
      <c r="O7" s="487" t="s">
        <v>76</v>
      </c>
      <c r="P7" s="487" t="s">
        <v>77</v>
      </c>
      <c r="Q7" s="487" t="s">
        <v>78</v>
      </c>
      <c r="R7" s="487" t="s">
        <v>79</v>
      </c>
      <c r="S7" s="603"/>
      <c r="T7" s="603"/>
      <c r="U7" s="999"/>
      <c r="V7" s="1001"/>
      <c r="W7" s="603"/>
      <c r="X7" s="603"/>
      <c r="Y7" s="603"/>
      <c r="Z7" s="1003"/>
      <c r="AA7" s="985"/>
      <c r="AB7" s="984"/>
      <c r="AC7" s="309"/>
      <c r="AD7" s="310"/>
      <c r="AE7" s="310"/>
      <c r="AF7" s="311"/>
      <c r="AG7" s="315"/>
      <c r="AH7" s="311"/>
      <c r="AI7" s="311"/>
      <c r="AJ7" s="311"/>
      <c r="AK7" s="312"/>
      <c r="AL7" s="312"/>
      <c r="AM7" s="312"/>
    </row>
    <row r="8" spans="1:39" ht="22.9" customHeight="1" thickBot="1">
      <c r="A8" s="718">
        <v>45304</v>
      </c>
      <c r="B8" s="899" t="s">
        <v>389</v>
      </c>
      <c r="C8" s="871">
        <v>1362</v>
      </c>
      <c r="D8" s="725" t="str">
        <f>E8</f>
        <v>五穀飯</v>
      </c>
      <c r="E8" s="574" t="s">
        <v>467</v>
      </c>
      <c r="F8" s="222" t="s">
        <v>414</v>
      </c>
      <c r="G8" s="240">
        <v>6.5</v>
      </c>
      <c r="H8" s="240">
        <f>MROUND(INDEX($C:$C,MATCH(AD8,$AD:$AD,0))*G8/1000,1)</f>
        <v>9</v>
      </c>
      <c r="I8" s="240" t="str">
        <f t="shared" ref="I8:I36" si="0">H8&amp;+"K"</f>
        <v>9K</v>
      </c>
      <c r="J8" s="240"/>
      <c r="K8" s="726" t="s">
        <v>100</v>
      </c>
      <c r="L8" s="727">
        <v>5.5</v>
      </c>
      <c r="M8" s="727">
        <v>2.1</v>
      </c>
      <c r="N8" s="728">
        <v>1.9</v>
      </c>
      <c r="O8" s="727">
        <v>0</v>
      </c>
      <c r="P8" s="727">
        <v>2.2999999999999998</v>
      </c>
      <c r="Q8" s="727">
        <v>1</v>
      </c>
      <c r="R8" s="873">
        <f>SUM(L8*70)+(M8*75)+(N8*25)+(O8*60)+(P8*45)+(Q8*150)</f>
        <v>843.5</v>
      </c>
      <c r="S8" s="898"/>
      <c r="T8" s="898"/>
      <c r="U8" s="896"/>
      <c r="V8" s="897"/>
      <c r="W8" s="898"/>
      <c r="X8" s="898"/>
      <c r="Y8" s="898"/>
      <c r="Z8" s="898"/>
      <c r="AA8" s="892"/>
      <c r="AB8" s="893"/>
      <c r="AC8" s="309"/>
      <c r="AD8" s="310">
        <f>IF($A8=0,COUNTA($A7:$A$8),COUNTA($A$8:$A8))</f>
        <v>1</v>
      </c>
      <c r="AE8" s="310"/>
      <c r="AF8" s="311"/>
      <c r="AG8" s="311"/>
      <c r="AH8" s="311"/>
      <c r="AI8" s="311"/>
      <c r="AJ8" s="311"/>
      <c r="AK8" s="312"/>
      <c r="AL8" s="312"/>
      <c r="AM8" s="312"/>
    </row>
    <row r="9" spans="1:39" ht="22.9" hidden="1" customHeight="1" thickBot="1">
      <c r="A9" s="599"/>
      <c r="B9" s="900"/>
      <c r="C9" s="607"/>
      <c r="D9" s="611"/>
      <c r="E9" s="621"/>
      <c r="F9" s="232"/>
      <c r="G9" s="246"/>
      <c r="H9" s="246">
        <f>MROUND(INDEX($C:$C,MATCH(AD9,$AD:$AD,0))*G9/1000,1)</f>
        <v>0</v>
      </c>
      <c r="I9" s="246" t="str">
        <f t="shared" si="0"/>
        <v>0K</v>
      </c>
      <c r="J9" s="263"/>
      <c r="K9" s="624"/>
      <c r="L9" s="649"/>
      <c r="M9" s="649"/>
      <c r="N9" s="651"/>
      <c r="O9" s="649"/>
      <c r="P9" s="649"/>
      <c r="Q9" s="649"/>
      <c r="R9" s="874"/>
      <c r="S9" s="604"/>
      <c r="T9" s="604"/>
      <c r="U9" s="653"/>
      <c r="V9" s="665"/>
      <c r="W9" s="604"/>
      <c r="X9" s="604"/>
      <c r="Y9" s="604"/>
      <c r="Z9" s="604"/>
      <c r="AA9" s="585"/>
      <c r="AB9" s="586"/>
      <c r="AC9" s="309"/>
      <c r="AD9" s="310">
        <f>IF($A9=0,COUNTA($A8:$A$8),COUNTA($A$8:$A9))</f>
        <v>1</v>
      </c>
      <c r="AE9" s="310"/>
      <c r="AF9" s="311"/>
      <c r="AG9" s="311"/>
      <c r="AH9" s="311"/>
      <c r="AI9" s="311"/>
      <c r="AJ9" s="311"/>
      <c r="AK9" s="312"/>
      <c r="AL9" s="312"/>
      <c r="AM9" s="312"/>
    </row>
    <row r="10" spans="1:39" ht="22.9" customHeight="1">
      <c r="A10" s="599"/>
      <c r="B10" s="900"/>
      <c r="C10" s="607"/>
      <c r="D10" s="611"/>
      <c r="E10" s="574" t="s">
        <v>568</v>
      </c>
      <c r="F10" s="222" t="s">
        <v>565</v>
      </c>
      <c r="G10" s="222">
        <v>65.5</v>
      </c>
      <c r="H10" s="230">
        <f>MROUND(INDEX($C:$C,MATCH(AD10,$AD:$AD,0))*G10/1000,3)</f>
        <v>90</v>
      </c>
      <c r="I10" s="230" t="str">
        <f t="shared" si="0"/>
        <v>90K</v>
      </c>
      <c r="J10" s="230"/>
      <c r="K10" s="872" t="s">
        <v>621</v>
      </c>
      <c r="L10" s="649"/>
      <c r="M10" s="649"/>
      <c r="N10" s="651"/>
      <c r="O10" s="649"/>
      <c r="P10" s="649"/>
      <c r="Q10" s="649"/>
      <c r="R10" s="874"/>
      <c r="S10" s="531"/>
      <c r="T10" s="531"/>
      <c r="U10" s="592"/>
      <c r="V10" s="595"/>
      <c r="W10" s="531"/>
      <c r="X10" s="531"/>
      <c r="Y10" s="531"/>
      <c r="Z10" s="531"/>
      <c r="AA10" s="585"/>
      <c r="AB10" s="586"/>
      <c r="AC10" s="309"/>
      <c r="AD10" s="310">
        <f>IF($A10=0,COUNTA($A$8:$A9),COUNTA($A$8:$A10))</f>
        <v>1</v>
      </c>
      <c r="AE10" s="310"/>
      <c r="AF10" s="311"/>
      <c r="AG10" s="311"/>
      <c r="AH10" s="311"/>
      <c r="AI10" s="311"/>
      <c r="AJ10" s="311"/>
      <c r="AK10" s="312"/>
      <c r="AL10" s="312"/>
      <c r="AM10" s="312"/>
    </row>
    <row r="11" spans="1:39" ht="22.9" customHeight="1">
      <c r="A11" s="599"/>
      <c r="B11" s="900"/>
      <c r="C11" s="607"/>
      <c r="D11" s="611"/>
      <c r="E11" s="615"/>
      <c r="F11" s="223" t="s">
        <v>566</v>
      </c>
      <c r="G11" s="223">
        <v>44</v>
      </c>
      <c r="H11" s="231">
        <f>MROUND(INDEX($C:$C,MATCH(AD11,$AD:$AD,0))*G11/1000,3)</f>
        <v>60</v>
      </c>
      <c r="I11" s="231" t="str">
        <f t="shared" si="0"/>
        <v>60K</v>
      </c>
      <c r="J11" s="231"/>
      <c r="K11" s="745"/>
      <c r="L11" s="649"/>
      <c r="M11" s="649"/>
      <c r="N11" s="651"/>
      <c r="O11" s="649"/>
      <c r="P11" s="649"/>
      <c r="Q11" s="649"/>
      <c r="R11" s="874"/>
      <c r="S11" s="533"/>
      <c r="T11" s="533"/>
      <c r="U11" s="593"/>
      <c r="V11" s="596"/>
      <c r="W11" s="533"/>
      <c r="X11" s="533"/>
      <c r="Y11" s="533"/>
      <c r="Z11" s="533"/>
      <c r="AA11" s="585"/>
      <c r="AB11" s="586"/>
      <c r="AC11" s="309"/>
      <c r="AD11" s="310">
        <f>IF($A11=0,COUNTA($A$8:$A10),COUNTA($A$8:$A11))</f>
        <v>1</v>
      </c>
      <c r="AE11" s="310"/>
      <c r="AF11" s="311"/>
      <c r="AG11" s="311"/>
      <c r="AH11" s="311"/>
      <c r="AI11" s="311"/>
      <c r="AJ11" s="311"/>
      <c r="AK11" s="312"/>
      <c r="AL11" s="312"/>
      <c r="AM11" s="312"/>
    </row>
    <row r="12" spans="1:39" ht="22.9" customHeight="1">
      <c r="A12" s="599"/>
      <c r="B12" s="900"/>
      <c r="C12" s="607"/>
      <c r="D12" s="611"/>
      <c r="E12" s="615"/>
      <c r="F12" s="223" t="s">
        <v>567</v>
      </c>
      <c r="G12" s="223">
        <v>5</v>
      </c>
      <c r="H12" s="231">
        <f t="shared" ref="H12:H17" si="1">MROUND(INDEX($C:$C,MATCH(AD12,$AD:$AD,0))*G12/1000,1)</f>
        <v>7</v>
      </c>
      <c r="I12" s="231" t="str">
        <f t="shared" si="0"/>
        <v>7K</v>
      </c>
      <c r="J12" s="264"/>
      <c r="K12" s="636"/>
      <c r="L12" s="649"/>
      <c r="M12" s="649"/>
      <c r="N12" s="651"/>
      <c r="O12" s="649"/>
      <c r="P12" s="649"/>
      <c r="Q12" s="649"/>
      <c r="R12" s="874"/>
      <c r="S12" s="533"/>
      <c r="T12" s="533"/>
      <c r="U12" s="593"/>
      <c r="V12" s="596"/>
      <c r="W12" s="533"/>
      <c r="X12" s="533"/>
      <c r="Y12" s="533"/>
      <c r="Z12" s="533"/>
      <c r="AA12" s="585"/>
      <c r="AB12" s="586"/>
      <c r="AC12" s="309"/>
      <c r="AD12" s="310">
        <f>IF($A12=0,COUNTA($A$8:$A11),COUNTA($A$8:$A12))</f>
        <v>1</v>
      </c>
      <c r="AE12" s="310"/>
      <c r="AF12" s="311"/>
      <c r="AG12" s="311"/>
      <c r="AH12" s="311"/>
      <c r="AI12" s="311"/>
      <c r="AJ12" s="311"/>
      <c r="AK12" s="312"/>
      <c r="AL12" s="312"/>
      <c r="AM12" s="312"/>
    </row>
    <row r="13" spans="1:39" ht="22.9" customHeight="1" thickBot="1">
      <c r="A13" s="599"/>
      <c r="B13" s="900"/>
      <c r="C13" s="607"/>
      <c r="D13" s="611"/>
      <c r="E13" s="615"/>
      <c r="F13" s="150" t="s">
        <v>475</v>
      </c>
      <c r="G13" s="150">
        <v>1</v>
      </c>
      <c r="H13" s="330">
        <f t="shared" si="1"/>
        <v>1</v>
      </c>
      <c r="I13" s="330" t="str">
        <f t="shared" si="0"/>
        <v>1K</v>
      </c>
      <c r="J13" s="264"/>
      <c r="K13" s="636"/>
      <c r="L13" s="649"/>
      <c r="M13" s="649"/>
      <c r="N13" s="651"/>
      <c r="O13" s="649"/>
      <c r="P13" s="649"/>
      <c r="Q13" s="649"/>
      <c r="R13" s="874"/>
      <c r="S13" s="533"/>
      <c r="T13" s="533"/>
      <c r="U13" s="593"/>
      <c r="V13" s="596"/>
      <c r="W13" s="533"/>
      <c r="X13" s="533"/>
      <c r="Y13" s="533"/>
      <c r="Z13" s="533"/>
      <c r="AA13" s="585"/>
      <c r="AB13" s="586"/>
      <c r="AC13" s="309"/>
      <c r="AD13" s="310">
        <f>IF($A13=0,COUNTA($A$8:$A12),COUNTA($A$8:$A13))</f>
        <v>1</v>
      </c>
      <c r="AE13" s="310"/>
      <c r="AF13" s="311"/>
      <c r="AG13" s="311"/>
      <c r="AH13" s="311"/>
      <c r="AI13" s="311"/>
      <c r="AJ13" s="311"/>
      <c r="AK13" s="312"/>
      <c r="AL13" s="312"/>
      <c r="AM13" s="312"/>
    </row>
    <row r="14" spans="1:39" ht="22.9" hidden="1" customHeight="1" thickBot="1">
      <c r="A14" s="599"/>
      <c r="B14" s="900"/>
      <c r="C14" s="607"/>
      <c r="D14" s="611"/>
      <c r="E14" s="615"/>
      <c r="F14" s="399"/>
      <c r="G14" s="399"/>
      <c r="H14" s="379">
        <f t="shared" si="1"/>
        <v>0</v>
      </c>
      <c r="I14" s="399" t="str">
        <f t="shared" si="0"/>
        <v>0K</v>
      </c>
      <c r="J14" s="264"/>
      <c r="K14" s="636"/>
      <c r="L14" s="649"/>
      <c r="M14" s="649"/>
      <c r="N14" s="651"/>
      <c r="O14" s="649"/>
      <c r="P14" s="649"/>
      <c r="Q14" s="649"/>
      <c r="R14" s="874"/>
      <c r="S14" s="533"/>
      <c r="T14" s="533"/>
      <c r="U14" s="593"/>
      <c r="V14" s="596"/>
      <c r="W14" s="533"/>
      <c r="X14" s="533"/>
      <c r="Y14" s="533"/>
      <c r="Z14" s="533"/>
      <c r="AA14" s="585"/>
      <c r="AB14" s="586"/>
      <c r="AC14" s="309"/>
      <c r="AD14" s="310">
        <f>IF($A14=0,COUNTA($A$8:$A13),COUNTA($A$8:$A14))</f>
        <v>1</v>
      </c>
      <c r="AE14" s="310"/>
      <c r="AF14" s="311"/>
      <c r="AG14" s="311"/>
      <c r="AH14" s="311"/>
      <c r="AI14" s="311"/>
      <c r="AJ14" s="311"/>
      <c r="AK14" s="312"/>
      <c r="AL14" s="312"/>
      <c r="AM14" s="312"/>
    </row>
    <row r="15" spans="1:39" ht="22.9" hidden="1" customHeight="1" thickBot="1">
      <c r="A15" s="599"/>
      <c r="B15" s="900"/>
      <c r="C15" s="607"/>
      <c r="D15" s="611"/>
      <c r="E15" s="621"/>
      <c r="F15" s="223"/>
      <c r="G15" s="223"/>
      <c r="H15" s="265">
        <f t="shared" si="1"/>
        <v>0</v>
      </c>
      <c r="I15" s="265" t="str">
        <f t="shared" si="0"/>
        <v>0K</v>
      </c>
      <c r="J15" s="250"/>
      <c r="K15" s="636"/>
      <c r="L15" s="649"/>
      <c r="M15" s="649"/>
      <c r="N15" s="651"/>
      <c r="O15" s="649"/>
      <c r="P15" s="649"/>
      <c r="Q15" s="649"/>
      <c r="R15" s="874"/>
      <c r="S15" s="532"/>
      <c r="T15" s="532"/>
      <c r="U15" s="594"/>
      <c r="V15" s="597"/>
      <c r="W15" s="532"/>
      <c r="X15" s="532"/>
      <c r="Y15" s="532"/>
      <c r="Z15" s="532"/>
      <c r="AA15" s="585"/>
      <c r="AB15" s="586"/>
      <c r="AC15" s="309"/>
      <c r="AD15" s="310">
        <f>IF($A15=0,COUNTA($A$8:$A14),COUNTA($A$8:$A15))</f>
        <v>1</v>
      </c>
      <c r="AE15" s="310"/>
      <c r="AF15" s="311"/>
      <c r="AG15" s="311"/>
      <c r="AH15" s="311"/>
      <c r="AI15" s="311"/>
      <c r="AJ15" s="311"/>
      <c r="AK15" s="312"/>
      <c r="AL15" s="312"/>
      <c r="AM15" s="312"/>
    </row>
    <row r="16" spans="1:39" ht="22.9" customHeight="1">
      <c r="A16" s="599"/>
      <c r="B16" s="900"/>
      <c r="C16" s="607"/>
      <c r="D16" s="611"/>
      <c r="E16" s="576" t="s">
        <v>749</v>
      </c>
      <c r="F16" s="121" t="s">
        <v>747</v>
      </c>
      <c r="G16" s="168">
        <v>9</v>
      </c>
      <c r="H16" s="456">
        <f t="shared" si="1"/>
        <v>12</v>
      </c>
      <c r="I16" s="456" t="str">
        <f t="shared" si="0"/>
        <v>12K</v>
      </c>
      <c r="J16" s="222"/>
      <c r="K16" s="726" t="s">
        <v>690</v>
      </c>
      <c r="L16" s="649"/>
      <c r="M16" s="649"/>
      <c r="N16" s="651"/>
      <c r="O16" s="649"/>
      <c r="P16" s="649"/>
      <c r="Q16" s="649"/>
      <c r="R16" s="874"/>
      <c r="S16" s="531"/>
      <c r="T16" s="531"/>
      <c r="U16" s="592"/>
      <c r="V16" s="595"/>
      <c r="W16" s="531"/>
      <c r="X16" s="531"/>
      <c r="Y16" s="531"/>
      <c r="Z16" s="531"/>
      <c r="AA16" s="585"/>
      <c r="AB16" s="586"/>
      <c r="AC16" s="309"/>
      <c r="AD16" s="310">
        <f>IF($A16=0,COUNTA($A$8:$A15),COUNTA($A$8:$A16))</f>
        <v>1</v>
      </c>
      <c r="AE16" s="310"/>
      <c r="AF16" s="311"/>
      <c r="AG16" s="311"/>
      <c r="AH16" s="311"/>
      <c r="AI16" s="311"/>
      <c r="AJ16" s="311"/>
      <c r="AK16" s="312"/>
      <c r="AL16" s="312"/>
      <c r="AM16" s="312"/>
    </row>
    <row r="17" spans="1:39" ht="22.9" customHeight="1">
      <c r="A17" s="599"/>
      <c r="B17" s="900"/>
      <c r="C17" s="607"/>
      <c r="D17" s="611"/>
      <c r="E17" s="894"/>
      <c r="F17" s="169" t="s">
        <v>233</v>
      </c>
      <c r="G17" s="105">
        <v>66</v>
      </c>
      <c r="H17" s="399">
        <f t="shared" si="1"/>
        <v>90</v>
      </c>
      <c r="I17" s="399" t="str">
        <f t="shared" si="0"/>
        <v>90K</v>
      </c>
      <c r="J17" s="223"/>
      <c r="K17" s="636"/>
      <c r="L17" s="649"/>
      <c r="M17" s="649"/>
      <c r="N17" s="651"/>
      <c r="O17" s="649"/>
      <c r="P17" s="649"/>
      <c r="Q17" s="649"/>
      <c r="R17" s="874"/>
      <c r="S17" s="533"/>
      <c r="T17" s="533"/>
      <c r="U17" s="593"/>
      <c r="V17" s="596"/>
      <c r="W17" s="533"/>
      <c r="X17" s="533"/>
      <c r="Y17" s="533"/>
      <c r="Z17" s="533"/>
      <c r="AA17" s="585"/>
      <c r="AB17" s="586"/>
      <c r="AC17" s="309"/>
      <c r="AD17" s="310">
        <f>IF($A17=0,COUNTA($A$8:$A16),COUNTA($A$8:$A17))</f>
        <v>1</v>
      </c>
      <c r="AE17" s="310"/>
      <c r="AF17" s="311"/>
      <c r="AG17" s="311"/>
      <c r="AH17" s="311"/>
      <c r="AI17" s="311"/>
      <c r="AJ17" s="311"/>
      <c r="AK17" s="312"/>
      <c r="AL17" s="312"/>
      <c r="AM17" s="312"/>
    </row>
    <row r="18" spans="1:39" ht="22.9" customHeight="1">
      <c r="A18" s="599"/>
      <c r="B18" s="900"/>
      <c r="C18" s="607"/>
      <c r="D18" s="611"/>
      <c r="E18" s="894"/>
      <c r="F18" s="105" t="s">
        <v>696</v>
      </c>
      <c r="G18" s="105">
        <v>6</v>
      </c>
      <c r="H18" s="223">
        <f>MROUND(INDEX($C:$C,MATCH(AD8,$AD:$AD,0))*G18/1000,1)</f>
        <v>8</v>
      </c>
      <c r="I18" s="223" t="str">
        <f t="shared" si="0"/>
        <v>8K</v>
      </c>
      <c r="J18" s="223"/>
      <c r="K18" s="636"/>
      <c r="L18" s="649"/>
      <c r="M18" s="649"/>
      <c r="N18" s="651"/>
      <c r="O18" s="649"/>
      <c r="P18" s="649"/>
      <c r="Q18" s="649"/>
      <c r="R18" s="874"/>
      <c r="S18" s="533"/>
      <c r="T18" s="533"/>
      <c r="U18" s="593"/>
      <c r="V18" s="596"/>
      <c r="W18" s="533"/>
      <c r="X18" s="533"/>
      <c r="Y18" s="533"/>
      <c r="Z18" s="533"/>
      <c r="AA18" s="585"/>
      <c r="AB18" s="586"/>
      <c r="AC18" s="309"/>
      <c r="AD18" s="310"/>
      <c r="AE18" s="310"/>
      <c r="AF18" s="311"/>
      <c r="AG18" s="311"/>
      <c r="AH18" s="311"/>
      <c r="AI18" s="311"/>
      <c r="AJ18" s="311"/>
      <c r="AK18" s="312"/>
      <c r="AL18" s="312"/>
      <c r="AM18" s="312"/>
    </row>
    <row r="19" spans="1:39" ht="22.9" customHeight="1">
      <c r="A19" s="599"/>
      <c r="B19" s="900"/>
      <c r="C19" s="607"/>
      <c r="D19" s="611"/>
      <c r="E19" s="894"/>
      <c r="F19" s="150" t="s">
        <v>703</v>
      </c>
      <c r="G19" s="150">
        <v>1</v>
      </c>
      <c r="H19" s="150">
        <f>MROUND(INDEX($C:$C,MATCH(AD19,$AD:$AD,0))*G19/1000,1)</f>
        <v>1</v>
      </c>
      <c r="I19" s="150" t="str">
        <f t="shared" si="0"/>
        <v>1K</v>
      </c>
      <c r="J19" s="223"/>
      <c r="K19" s="636"/>
      <c r="L19" s="649"/>
      <c r="M19" s="649"/>
      <c r="N19" s="651"/>
      <c r="O19" s="649"/>
      <c r="P19" s="649"/>
      <c r="Q19" s="649"/>
      <c r="R19" s="874"/>
      <c r="S19" s="533"/>
      <c r="T19" s="533"/>
      <c r="U19" s="593"/>
      <c r="V19" s="596"/>
      <c r="W19" s="533"/>
      <c r="X19" s="533"/>
      <c r="Y19" s="533"/>
      <c r="Z19" s="533"/>
      <c r="AA19" s="585"/>
      <c r="AB19" s="586"/>
      <c r="AC19" s="309"/>
      <c r="AD19" s="310">
        <f>IF($A19=0,COUNTA($A$8:$A17),COUNTA($A$8:$A19))</f>
        <v>1</v>
      </c>
      <c r="AE19" s="310"/>
      <c r="AF19" s="311"/>
      <c r="AG19" s="311"/>
      <c r="AH19" s="311"/>
      <c r="AI19" s="311"/>
      <c r="AJ19" s="311"/>
      <c r="AK19" s="312"/>
      <c r="AL19" s="312"/>
      <c r="AM19" s="312"/>
    </row>
    <row r="20" spans="1:39" ht="22.9" customHeight="1">
      <c r="A20" s="599"/>
      <c r="B20" s="900"/>
      <c r="C20" s="607"/>
      <c r="D20" s="611"/>
      <c r="E20" s="894"/>
      <c r="F20" s="110" t="s">
        <v>748</v>
      </c>
      <c r="G20" s="105">
        <v>4.5</v>
      </c>
      <c r="H20" s="223">
        <f>MROUND(INDEX($C:$C,MATCH(AD20,$AD:$AD,0))*G20/1000,1)</f>
        <v>6</v>
      </c>
      <c r="I20" s="223" t="str">
        <f t="shared" ref="I20" si="2">H20&amp;+"K"</f>
        <v>6K</v>
      </c>
      <c r="J20" s="223"/>
      <c r="K20" s="636"/>
      <c r="L20" s="649"/>
      <c r="M20" s="649"/>
      <c r="N20" s="651"/>
      <c r="O20" s="649"/>
      <c r="P20" s="649"/>
      <c r="Q20" s="649"/>
      <c r="R20" s="874"/>
      <c r="S20" s="533"/>
      <c r="T20" s="533"/>
      <c r="U20" s="593"/>
      <c r="V20" s="596"/>
      <c r="W20" s="533"/>
      <c r="X20" s="533"/>
      <c r="Y20" s="533"/>
      <c r="Z20" s="533"/>
      <c r="AA20" s="585"/>
      <c r="AB20" s="586"/>
      <c r="AC20" s="309"/>
      <c r="AD20" s="310">
        <f>IF($A20=0,COUNTA($A$8:$A18),COUNTA($A$8:$A20))</f>
        <v>1</v>
      </c>
      <c r="AE20" s="310"/>
      <c r="AF20" s="311"/>
      <c r="AG20" s="311"/>
      <c r="AH20" s="311"/>
      <c r="AI20" s="311"/>
      <c r="AJ20" s="311"/>
      <c r="AK20" s="312"/>
      <c r="AL20" s="312"/>
      <c r="AM20" s="312"/>
    </row>
    <row r="21" spans="1:39" ht="22.9" customHeight="1" thickBot="1">
      <c r="A21" s="599"/>
      <c r="B21" s="900"/>
      <c r="C21" s="607"/>
      <c r="D21" s="611"/>
      <c r="E21" s="894"/>
      <c r="F21" s="105" t="s">
        <v>432</v>
      </c>
      <c r="G21" s="105">
        <v>2</v>
      </c>
      <c r="H21" s="223">
        <f>MROUND(INDEX($C:$C,MATCH(AD21,$AD:$AD,0))*G21/1000,1)</f>
        <v>3</v>
      </c>
      <c r="I21" s="223" t="str">
        <f t="shared" si="0"/>
        <v>3K</v>
      </c>
      <c r="J21" s="223"/>
      <c r="K21" s="636"/>
      <c r="L21" s="649"/>
      <c r="M21" s="649"/>
      <c r="N21" s="651"/>
      <c r="O21" s="649"/>
      <c r="P21" s="649"/>
      <c r="Q21" s="649"/>
      <c r="R21" s="874"/>
      <c r="S21" s="533"/>
      <c r="T21" s="533"/>
      <c r="U21" s="593"/>
      <c r="V21" s="596"/>
      <c r="W21" s="533"/>
      <c r="X21" s="533"/>
      <c r="Y21" s="533"/>
      <c r="Z21" s="533"/>
      <c r="AA21" s="585"/>
      <c r="AB21" s="586"/>
      <c r="AC21" s="309"/>
      <c r="AD21" s="310">
        <f>IF($A21=0,COUNTA($A$8:$A19),COUNTA($A$8:$A21))</f>
        <v>1</v>
      </c>
      <c r="AE21" s="310"/>
      <c r="AF21" s="311"/>
      <c r="AG21" s="311"/>
      <c r="AH21" s="311"/>
      <c r="AI21" s="311"/>
      <c r="AJ21" s="311"/>
      <c r="AK21" s="312"/>
      <c r="AL21" s="312"/>
      <c r="AM21" s="312"/>
    </row>
    <row r="22" spans="1:39" ht="22.9" hidden="1" customHeight="1">
      <c r="A22" s="599"/>
      <c r="B22" s="900"/>
      <c r="C22" s="607"/>
      <c r="D22" s="611"/>
      <c r="E22" s="894"/>
      <c r="F22" s="318"/>
      <c r="G22" s="223"/>
      <c r="H22" s="223">
        <f>MROUND(INDEX($C:$C,MATCH(AD22,$AD:$AD,0))*G22/1000,0.1)</f>
        <v>0</v>
      </c>
      <c r="I22" s="223" t="str">
        <f t="shared" si="0"/>
        <v>0K</v>
      </c>
      <c r="J22" s="223"/>
      <c r="K22" s="636"/>
      <c r="L22" s="649"/>
      <c r="M22" s="649"/>
      <c r="N22" s="651"/>
      <c r="O22" s="649"/>
      <c r="P22" s="649"/>
      <c r="Q22" s="649"/>
      <c r="R22" s="874"/>
      <c r="S22" s="533"/>
      <c r="T22" s="533"/>
      <c r="U22" s="593"/>
      <c r="V22" s="596"/>
      <c r="W22" s="533"/>
      <c r="X22" s="533"/>
      <c r="Y22" s="533"/>
      <c r="Z22" s="533"/>
      <c r="AA22" s="585"/>
      <c r="AB22" s="586"/>
      <c r="AC22" s="309"/>
      <c r="AD22" s="310">
        <f>IF($A22=0,COUNTA($A$8:$A21),COUNTA($A$8:$A22))</f>
        <v>1</v>
      </c>
      <c r="AE22" s="310"/>
      <c r="AF22" s="311"/>
      <c r="AG22" s="311"/>
      <c r="AH22" s="311"/>
      <c r="AI22" s="311"/>
      <c r="AJ22" s="311"/>
      <c r="AK22" s="312"/>
      <c r="AL22" s="312"/>
      <c r="AM22" s="312"/>
    </row>
    <row r="23" spans="1:39" ht="22.9" hidden="1" customHeight="1">
      <c r="A23" s="599"/>
      <c r="B23" s="900"/>
      <c r="C23" s="607"/>
      <c r="D23" s="611"/>
      <c r="E23" s="894"/>
      <c r="F23" s="223"/>
      <c r="G23" s="223"/>
      <c r="H23" s="223">
        <f>MROUND(INDEX($C:$C,MATCH(AD23,$AD:$AD,0))*G23/1000,1)</f>
        <v>0</v>
      </c>
      <c r="I23" s="223" t="str">
        <f t="shared" si="0"/>
        <v>0K</v>
      </c>
      <c r="J23" s="223"/>
      <c r="K23" s="636"/>
      <c r="L23" s="649"/>
      <c r="M23" s="649"/>
      <c r="N23" s="651"/>
      <c r="O23" s="649"/>
      <c r="P23" s="649"/>
      <c r="Q23" s="649"/>
      <c r="R23" s="874"/>
      <c r="S23" s="533"/>
      <c r="T23" s="533"/>
      <c r="U23" s="593"/>
      <c r="V23" s="596"/>
      <c r="W23" s="533"/>
      <c r="X23" s="533"/>
      <c r="Y23" s="533"/>
      <c r="Z23" s="533"/>
      <c r="AA23" s="585"/>
      <c r="AB23" s="586"/>
      <c r="AC23" s="309"/>
      <c r="AD23" s="310">
        <f>IF($A23=0,COUNTA($A$8:$A22),COUNTA($A$8:$A23))</f>
        <v>1</v>
      </c>
      <c r="AE23" s="310"/>
      <c r="AF23" s="311"/>
      <c r="AG23" s="311"/>
      <c r="AH23" s="311"/>
      <c r="AI23" s="311"/>
      <c r="AJ23" s="311"/>
      <c r="AK23" s="312"/>
      <c r="AL23" s="312"/>
      <c r="AM23" s="312"/>
    </row>
    <row r="24" spans="1:39" ht="22.9" hidden="1" customHeight="1">
      <c r="A24" s="599"/>
      <c r="B24" s="900"/>
      <c r="C24" s="607"/>
      <c r="D24" s="611"/>
      <c r="E24" s="894"/>
      <c r="F24" s="223"/>
      <c r="G24" s="223"/>
      <c r="H24" s="223">
        <f>MROUND(INDEX($C:$C,MATCH(AD24,$AD:$AD,0))*G24/1000,1)</f>
        <v>0</v>
      </c>
      <c r="I24" s="223" t="str">
        <f t="shared" si="0"/>
        <v>0K</v>
      </c>
      <c r="J24" s="223"/>
      <c r="K24" s="636"/>
      <c r="L24" s="649"/>
      <c r="M24" s="649"/>
      <c r="N24" s="651"/>
      <c r="O24" s="649"/>
      <c r="P24" s="649"/>
      <c r="Q24" s="649"/>
      <c r="R24" s="874"/>
      <c r="S24" s="533"/>
      <c r="T24" s="533"/>
      <c r="U24" s="593"/>
      <c r="V24" s="596"/>
      <c r="W24" s="533"/>
      <c r="X24" s="533"/>
      <c r="Y24" s="533"/>
      <c r="Z24" s="533"/>
      <c r="AA24" s="585"/>
      <c r="AB24" s="586"/>
      <c r="AC24" s="309"/>
      <c r="AD24" s="310">
        <f>IF($A24=0,COUNTA($A$8:$A23),COUNTA($A$8:$A24))</f>
        <v>1</v>
      </c>
      <c r="AE24" s="310"/>
      <c r="AF24" s="311"/>
      <c r="AG24" s="311"/>
      <c r="AH24" s="311"/>
      <c r="AI24" s="311"/>
      <c r="AJ24" s="311"/>
      <c r="AK24" s="312"/>
      <c r="AL24" s="312"/>
      <c r="AM24" s="312"/>
    </row>
    <row r="25" spans="1:39" ht="22.9" hidden="1" customHeight="1">
      <c r="A25" s="599"/>
      <c r="B25" s="900"/>
      <c r="C25" s="607"/>
      <c r="D25" s="611"/>
      <c r="E25" s="894"/>
      <c r="F25" s="223"/>
      <c r="G25" s="223"/>
      <c r="H25" s="223">
        <f>MROUND(INDEX($C:$C,MATCH(AD25,$AD:$AD,0))*G25/1000,1)</f>
        <v>0</v>
      </c>
      <c r="I25" s="223" t="str">
        <f t="shared" si="0"/>
        <v>0K</v>
      </c>
      <c r="J25" s="223"/>
      <c r="K25" s="636"/>
      <c r="L25" s="649"/>
      <c r="M25" s="649"/>
      <c r="N25" s="651"/>
      <c r="O25" s="649"/>
      <c r="P25" s="649"/>
      <c r="Q25" s="649"/>
      <c r="R25" s="874"/>
      <c r="S25" s="533"/>
      <c r="T25" s="533"/>
      <c r="U25" s="593"/>
      <c r="V25" s="596"/>
      <c r="W25" s="533"/>
      <c r="X25" s="533"/>
      <c r="Y25" s="533"/>
      <c r="Z25" s="533"/>
      <c r="AA25" s="585"/>
      <c r="AB25" s="586"/>
      <c r="AC25" s="309"/>
      <c r="AD25" s="310">
        <f>IF($A25=0,COUNTA($A$8:$A24),COUNTA($A$8:$A25))</f>
        <v>1</v>
      </c>
      <c r="AE25" s="310"/>
      <c r="AF25" s="311"/>
      <c r="AG25" s="311"/>
      <c r="AH25" s="311"/>
      <c r="AI25" s="311"/>
      <c r="AJ25" s="311"/>
      <c r="AK25" s="312"/>
      <c r="AL25" s="312"/>
      <c r="AM25" s="312"/>
    </row>
    <row r="26" spans="1:39" ht="22.9" hidden="1" customHeight="1" thickBot="1">
      <c r="A26" s="599"/>
      <c r="B26" s="900"/>
      <c r="C26" s="607"/>
      <c r="D26" s="611"/>
      <c r="E26" s="895"/>
      <c r="F26" s="223"/>
      <c r="G26" s="223"/>
      <c r="H26" s="223">
        <f>MROUND(INDEX($C:$C,MATCH(AD26,$AD:$AD,0))*G26/1000,1)</f>
        <v>0</v>
      </c>
      <c r="I26" s="223" t="str">
        <f t="shared" si="0"/>
        <v>0K</v>
      </c>
      <c r="J26" s="224"/>
      <c r="K26" s="624"/>
      <c r="L26" s="649"/>
      <c r="M26" s="649"/>
      <c r="N26" s="651"/>
      <c r="O26" s="649"/>
      <c r="P26" s="649"/>
      <c r="Q26" s="649"/>
      <c r="R26" s="874"/>
      <c r="S26" s="532"/>
      <c r="T26" s="532"/>
      <c r="U26" s="594"/>
      <c r="V26" s="597"/>
      <c r="W26" s="532"/>
      <c r="X26" s="532"/>
      <c r="Y26" s="532"/>
      <c r="Z26" s="532"/>
      <c r="AA26" s="585"/>
      <c r="AB26" s="586"/>
      <c r="AC26" s="309"/>
      <c r="AD26" s="310">
        <f>IF($A26=0,COUNTA($A$8:$A25),COUNTA($A$8:$A26))</f>
        <v>1</v>
      </c>
      <c r="AE26" s="310"/>
      <c r="AF26" s="311"/>
      <c r="AG26" s="311"/>
      <c r="AH26" s="311"/>
      <c r="AI26" s="311"/>
      <c r="AJ26" s="311"/>
      <c r="AK26" s="312"/>
      <c r="AL26" s="312"/>
      <c r="AM26" s="312"/>
    </row>
    <row r="27" spans="1:39" ht="22.9" customHeight="1">
      <c r="A27" s="599"/>
      <c r="B27" s="900"/>
      <c r="C27" s="607"/>
      <c r="D27" s="611"/>
      <c r="E27" s="648" t="s">
        <v>236</v>
      </c>
      <c r="F27" s="225" t="s">
        <v>433</v>
      </c>
      <c r="G27" s="225">
        <v>66</v>
      </c>
      <c r="H27" s="225">
        <f>MROUND(INDEX($C:$C,MATCH(AD27,$AD:$AD,0))*G27/1000,1)</f>
        <v>90</v>
      </c>
      <c r="I27" s="225" t="str">
        <f t="shared" si="0"/>
        <v>90K</v>
      </c>
      <c r="J27" s="225"/>
      <c r="K27" s="729" t="s">
        <v>434</v>
      </c>
      <c r="L27" s="649"/>
      <c r="M27" s="649"/>
      <c r="N27" s="651"/>
      <c r="O27" s="649"/>
      <c r="P27" s="649"/>
      <c r="Q27" s="649"/>
      <c r="R27" s="874"/>
      <c r="S27" s="531"/>
      <c r="T27" s="531"/>
      <c r="U27" s="592"/>
      <c r="V27" s="595"/>
      <c r="W27" s="531"/>
      <c r="X27" s="531"/>
      <c r="Y27" s="531"/>
      <c r="Z27" s="531"/>
      <c r="AA27" s="585"/>
      <c r="AB27" s="586"/>
      <c r="AC27" s="309"/>
      <c r="AD27" s="310">
        <f>IF($A27=0,COUNTA($A$8:$A26),COUNTA($A$8:$A27))</f>
        <v>1</v>
      </c>
      <c r="AE27" s="310"/>
      <c r="AF27" s="311"/>
      <c r="AG27" s="311"/>
      <c r="AH27" s="311"/>
      <c r="AI27" s="311"/>
      <c r="AJ27" s="311"/>
      <c r="AK27" s="312"/>
      <c r="AL27" s="312"/>
      <c r="AM27" s="312"/>
    </row>
    <row r="28" spans="1:39" ht="22.9" customHeight="1" thickBot="1">
      <c r="A28" s="599"/>
      <c r="B28" s="900"/>
      <c r="C28" s="607"/>
      <c r="D28" s="611"/>
      <c r="E28" s="621"/>
      <c r="F28" s="229" t="s">
        <v>700</v>
      </c>
      <c r="G28" s="229">
        <v>0.45</v>
      </c>
      <c r="H28" s="224">
        <f>MROUND(INDEX($C:$C,MATCH(AD28,$AD:$AD,0))*G28/1000,0.1)</f>
        <v>0.60000000000000009</v>
      </c>
      <c r="I28" s="224" t="str">
        <f t="shared" si="0"/>
        <v>0.6K</v>
      </c>
      <c r="J28" s="224"/>
      <c r="K28" s="619"/>
      <c r="L28" s="649"/>
      <c r="M28" s="649"/>
      <c r="N28" s="651"/>
      <c r="O28" s="649"/>
      <c r="P28" s="649"/>
      <c r="Q28" s="649"/>
      <c r="R28" s="874"/>
      <c r="S28" s="532"/>
      <c r="T28" s="532"/>
      <c r="U28" s="594"/>
      <c r="V28" s="597"/>
      <c r="W28" s="532"/>
      <c r="X28" s="532"/>
      <c r="Y28" s="532"/>
      <c r="Z28" s="532"/>
      <c r="AA28" s="585"/>
      <c r="AB28" s="586"/>
      <c r="AC28" s="309"/>
      <c r="AD28" s="310">
        <f>IF($A28=0,COUNTA($A$8:$A27),COUNTA($A$8:$A28))</f>
        <v>1</v>
      </c>
      <c r="AE28" s="310"/>
      <c r="AF28" s="311"/>
      <c r="AG28" s="311"/>
      <c r="AH28" s="311"/>
      <c r="AI28" s="311"/>
      <c r="AJ28" s="311"/>
      <c r="AK28" s="312"/>
      <c r="AL28" s="312"/>
      <c r="AM28" s="312"/>
    </row>
    <row r="29" spans="1:39" ht="22.9" customHeight="1">
      <c r="A29" s="599"/>
      <c r="B29" s="900"/>
      <c r="C29" s="607"/>
      <c r="D29" s="611"/>
      <c r="E29" s="574" t="s">
        <v>694</v>
      </c>
      <c r="F29" s="404" t="s">
        <v>608</v>
      </c>
      <c r="G29" s="405">
        <v>22</v>
      </c>
      <c r="H29" s="247">
        <f t="shared" ref="H29:H36" si="3">MROUND(INDEX($C:$C,MATCH(AD29,$AD:$AD,0))*G29/1000,1)</f>
        <v>30</v>
      </c>
      <c r="I29" s="267" t="str">
        <f t="shared" si="0"/>
        <v>30K</v>
      </c>
      <c r="J29" s="247"/>
      <c r="K29" s="580" t="s">
        <v>695</v>
      </c>
      <c r="L29" s="649"/>
      <c r="M29" s="649"/>
      <c r="N29" s="651"/>
      <c r="O29" s="649"/>
      <c r="P29" s="649"/>
      <c r="Q29" s="649"/>
      <c r="R29" s="874"/>
      <c r="S29" s="531"/>
      <c r="T29" s="531"/>
      <c r="U29" s="592"/>
      <c r="V29" s="595"/>
      <c r="W29" s="531"/>
      <c r="X29" s="531"/>
      <c r="Y29" s="531"/>
      <c r="Z29" s="531"/>
      <c r="AA29" s="585"/>
      <c r="AB29" s="586"/>
      <c r="AC29" s="309"/>
      <c r="AD29" s="310">
        <f>IF($A29=0,COUNTA($A$8:$A28),COUNTA($A$8:$A29))</f>
        <v>1</v>
      </c>
      <c r="AE29" s="310"/>
      <c r="AF29" s="311"/>
      <c r="AG29" s="311"/>
      <c r="AH29" s="311"/>
      <c r="AI29" s="311"/>
      <c r="AJ29" s="311"/>
      <c r="AK29" s="312"/>
      <c r="AL29" s="312"/>
      <c r="AM29" s="312"/>
    </row>
    <row r="30" spans="1:39" ht="22.9" customHeight="1">
      <c r="A30" s="599"/>
      <c r="B30" s="900"/>
      <c r="C30" s="607"/>
      <c r="D30" s="611"/>
      <c r="E30" s="615"/>
      <c r="F30" s="169" t="s">
        <v>609</v>
      </c>
      <c r="G30" s="165">
        <v>9</v>
      </c>
      <c r="H30" s="268">
        <f t="shared" si="3"/>
        <v>12</v>
      </c>
      <c r="I30" s="223" t="str">
        <f t="shared" si="0"/>
        <v>12K</v>
      </c>
      <c r="J30" s="269"/>
      <c r="K30" s="748"/>
      <c r="L30" s="649"/>
      <c r="M30" s="649"/>
      <c r="N30" s="651"/>
      <c r="O30" s="649"/>
      <c r="P30" s="649"/>
      <c r="Q30" s="649"/>
      <c r="R30" s="874"/>
      <c r="S30" s="533"/>
      <c r="T30" s="533"/>
      <c r="U30" s="593"/>
      <c r="V30" s="596"/>
      <c r="W30" s="533"/>
      <c r="X30" s="533"/>
      <c r="Y30" s="533"/>
      <c r="Z30" s="533"/>
      <c r="AA30" s="585"/>
      <c r="AB30" s="586"/>
      <c r="AC30" s="309"/>
      <c r="AD30" s="310">
        <f>IF($A30=0,COUNTA($A$8:$A29),COUNTA($A$8:$A30))</f>
        <v>1</v>
      </c>
      <c r="AE30" s="310"/>
      <c r="AF30" s="311"/>
      <c r="AG30" s="311"/>
      <c r="AH30" s="311"/>
      <c r="AI30" s="311"/>
      <c r="AJ30" s="311"/>
      <c r="AK30" s="312"/>
      <c r="AL30" s="312"/>
      <c r="AM30" s="312"/>
    </row>
    <row r="31" spans="1:39" ht="22.9" customHeight="1">
      <c r="A31" s="599"/>
      <c r="B31" s="900"/>
      <c r="C31" s="607"/>
      <c r="D31" s="611"/>
      <c r="E31" s="615"/>
      <c r="F31" s="406" t="s">
        <v>629</v>
      </c>
      <c r="G31" s="406">
        <v>3</v>
      </c>
      <c r="H31" s="268">
        <f t="shared" si="3"/>
        <v>4</v>
      </c>
      <c r="I31" s="223" t="str">
        <f t="shared" si="0"/>
        <v>4K</v>
      </c>
      <c r="J31" s="269"/>
      <c r="K31" s="748"/>
      <c r="L31" s="649"/>
      <c r="M31" s="649"/>
      <c r="N31" s="651"/>
      <c r="O31" s="649"/>
      <c r="P31" s="649"/>
      <c r="Q31" s="649"/>
      <c r="R31" s="874"/>
      <c r="S31" s="533"/>
      <c r="T31" s="533"/>
      <c r="U31" s="593"/>
      <c r="V31" s="596"/>
      <c r="W31" s="533"/>
      <c r="X31" s="533"/>
      <c r="Y31" s="533"/>
      <c r="Z31" s="533"/>
      <c r="AA31" s="585"/>
      <c r="AB31" s="586"/>
      <c r="AC31" s="309"/>
      <c r="AD31" s="310">
        <f>IF($A31=0,COUNTA($A$8:$A30),COUNTA($A$8:$A31))</f>
        <v>1</v>
      </c>
      <c r="AE31" s="310"/>
      <c r="AF31" s="311"/>
      <c r="AG31" s="311"/>
      <c r="AH31" s="311"/>
      <c r="AI31" s="311"/>
      <c r="AJ31" s="311"/>
      <c r="AK31" s="312"/>
      <c r="AL31" s="312"/>
      <c r="AM31" s="312"/>
    </row>
    <row r="32" spans="1:39" ht="22.9" customHeight="1" thickBot="1">
      <c r="A32" s="599"/>
      <c r="B32" s="900"/>
      <c r="C32" s="607"/>
      <c r="D32" s="611"/>
      <c r="E32" s="615"/>
      <c r="F32" s="407" t="s">
        <v>630</v>
      </c>
      <c r="G32" s="408">
        <v>13</v>
      </c>
      <c r="H32" s="268">
        <f t="shared" si="3"/>
        <v>18</v>
      </c>
      <c r="I32" s="223" t="str">
        <f t="shared" si="0"/>
        <v>18K</v>
      </c>
      <c r="J32" s="269"/>
      <c r="K32" s="748"/>
      <c r="L32" s="649"/>
      <c r="M32" s="649"/>
      <c r="N32" s="651"/>
      <c r="O32" s="649"/>
      <c r="P32" s="649"/>
      <c r="Q32" s="649"/>
      <c r="R32" s="874"/>
      <c r="S32" s="533"/>
      <c r="T32" s="533"/>
      <c r="U32" s="593"/>
      <c r="V32" s="596"/>
      <c r="W32" s="533"/>
      <c r="X32" s="533"/>
      <c r="Y32" s="533"/>
      <c r="Z32" s="533"/>
      <c r="AA32" s="585"/>
      <c r="AB32" s="586"/>
      <c r="AC32" s="309"/>
      <c r="AD32" s="310">
        <f>IF($A32=0,COUNTA($A$8:$A31),COUNTA($A$8:$A32))</f>
        <v>1</v>
      </c>
      <c r="AE32" s="310"/>
      <c r="AF32" s="311"/>
      <c r="AG32" s="311"/>
      <c r="AH32" s="311"/>
      <c r="AI32" s="311"/>
      <c r="AJ32" s="311"/>
      <c r="AK32" s="312"/>
      <c r="AL32" s="312"/>
      <c r="AM32" s="312"/>
    </row>
    <row r="33" spans="1:39" ht="22.9" hidden="1" customHeight="1">
      <c r="A33" s="599"/>
      <c r="B33" s="900"/>
      <c r="C33" s="607"/>
      <c r="D33" s="611"/>
      <c r="E33" s="615"/>
      <c r="F33" s="223"/>
      <c r="G33" s="223"/>
      <c r="H33" s="248">
        <f t="shared" si="3"/>
        <v>0</v>
      </c>
      <c r="I33" s="223" t="str">
        <f t="shared" si="0"/>
        <v>0K</v>
      </c>
      <c r="J33" s="248"/>
      <c r="K33" s="748"/>
      <c r="L33" s="649"/>
      <c r="M33" s="649"/>
      <c r="N33" s="651"/>
      <c r="O33" s="649"/>
      <c r="P33" s="649"/>
      <c r="Q33" s="649"/>
      <c r="R33" s="874"/>
      <c r="S33" s="533"/>
      <c r="T33" s="533"/>
      <c r="U33" s="593"/>
      <c r="V33" s="596"/>
      <c r="W33" s="533"/>
      <c r="X33" s="533"/>
      <c r="Y33" s="533"/>
      <c r="Z33" s="533"/>
      <c r="AA33" s="585"/>
      <c r="AB33" s="586"/>
      <c r="AC33" s="309"/>
      <c r="AD33" s="310">
        <f>IF($A33=0,COUNTA($A$8:$A32),COUNTA($A$8:$A33))</f>
        <v>1</v>
      </c>
      <c r="AE33" s="310"/>
      <c r="AF33" s="311"/>
      <c r="AG33" s="311"/>
      <c r="AH33" s="311"/>
      <c r="AI33" s="311"/>
      <c r="AJ33" s="311"/>
      <c r="AK33" s="312"/>
      <c r="AL33" s="312"/>
      <c r="AM33" s="312"/>
    </row>
    <row r="34" spans="1:39" ht="22.9" hidden="1" customHeight="1" thickBot="1">
      <c r="A34" s="599"/>
      <c r="B34" s="900"/>
      <c r="C34" s="607"/>
      <c r="D34" s="611"/>
      <c r="E34" s="615"/>
      <c r="F34" s="223"/>
      <c r="G34" s="223"/>
      <c r="H34" s="248">
        <f t="shared" si="3"/>
        <v>0</v>
      </c>
      <c r="I34" s="239" t="str">
        <f t="shared" si="0"/>
        <v>0K</v>
      </c>
      <c r="J34" s="248"/>
      <c r="K34" s="748"/>
      <c r="L34" s="649"/>
      <c r="M34" s="649"/>
      <c r="N34" s="651"/>
      <c r="O34" s="649"/>
      <c r="P34" s="649"/>
      <c r="Q34" s="649"/>
      <c r="R34" s="874"/>
      <c r="S34" s="604"/>
      <c r="T34" s="604"/>
      <c r="U34" s="653"/>
      <c r="V34" s="665"/>
      <c r="W34" s="604"/>
      <c r="X34" s="604"/>
      <c r="Y34" s="604"/>
      <c r="Z34" s="604"/>
      <c r="AA34" s="585"/>
      <c r="AB34" s="586"/>
      <c r="AC34" s="309"/>
      <c r="AD34" s="310">
        <f>IF($A34=0,COUNTA($A$8:$A33),COUNTA($A$8:$A34))</f>
        <v>1</v>
      </c>
      <c r="AE34" s="310"/>
      <c r="AF34" s="311"/>
      <c r="AG34" s="311"/>
      <c r="AH34" s="311"/>
      <c r="AI34" s="311"/>
      <c r="AJ34" s="311"/>
      <c r="AK34" s="312"/>
      <c r="AL34" s="312"/>
      <c r="AM34" s="312"/>
    </row>
    <row r="35" spans="1:39" ht="22.9" hidden="1" customHeight="1">
      <c r="A35" s="599"/>
      <c r="B35" s="900"/>
      <c r="C35" s="607"/>
      <c r="D35" s="611"/>
      <c r="E35" s="615"/>
      <c r="F35" s="239"/>
      <c r="G35" s="239"/>
      <c r="H35" s="270">
        <f t="shared" si="3"/>
        <v>0</v>
      </c>
      <c r="I35" s="223" t="str">
        <f t="shared" si="0"/>
        <v>0K</v>
      </c>
      <c r="J35" s="270"/>
      <c r="K35" s="748"/>
      <c r="L35" s="649"/>
      <c r="M35" s="649"/>
      <c r="N35" s="651"/>
      <c r="O35" s="649"/>
      <c r="P35" s="649"/>
      <c r="Q35" s="649"/>
      <c r="R35" s="874"/>
      <c r="S35" s="604"/>
      <c r="T35" s="604"/>
      <c r="U35" s="653"/>
      <c r="V35" s="665"/>
      <c r="W35" s="604"/>
      <c r="X35" s="604"/>
      <c r="Y35" s="604"/>
      <c r="Z35" s="604"/>
      <c r="AA35" s="585"/>
      <c r="AB35" s="586"/>
      <c r="AC35" s="309"/>
      <c r="AD35" s="310">
        <f>IF($A35=0,COUNTA($A$8:$A34),COUNTA($A$8:$A35))</f>
        <v>1</v>
      </c>
      <c r="AE35" s="310"/>
      <c r="AF35" s="311"/>
      <c r="AG35" s="311"/>
      <c r="AH35" s="311"/>
      <c r="AI35" s="311"/>
      <c r="AJ35" s="311"/>
      <c r="AK35" s="312"/>
      <c r="AL35" s="312"/>
      <c r="AM35" s="312"/>
    </row>
    <row r="36" spans="1:39" ht="22.9" hidden="1" customHeight="1" thickBot="1">
      <c r="A36" s="599"/>
      <c r="B36" s="900"/>
      <c r="C36" s="607"/>
      <c r="D36" s="611"/>
      <c r="E36" s="621"/>
      <c r="F36" s="227"/>
      <c r="G36" s="227"/>
      <c r="H36" s="251">
        <f t="shared" si="3"/>
        <v>0</v>
      </c>
      <c r="I36" s="227" t="str">
        <f t="shared" si="0"/>
        <v>0K</v>
      </c>
      <c r="J36" s="251"/>
      <c r="K36" s="749"/>
      <c r="L36" s="649"/>
      <c r="M36" s="649"/>
      <c r="N36" s="651"/>
      <c r="O36" s="649"/>
      <c r="P36" s="649"/>
      <c r="Q36" s="649"/>
      <c r="R36" s="874"/>
      <c r="S36" s="632"/>
      <c r="T36" s="632"/>
      <c r="U36" s="643"/>
      <c r="V36" s="634"/>
      <c r="W36" s="632"/>
      <c r="X36" s="632"/>
      <c r="Y36" s="632"/>
      <c r="Z36" s="632"/>
      <c r="AA36" s="585"/>
      <c r="AB36" s="586"/>
      <c r="AC36" s="309"/>
      <c r="AD36" s="310">
        <f>IF($A36=0,COUNTA($A$8:$A35),COUNTA($A$8:$A36))</f>
        <v>1</v>
      </c>
      <c r="AE36" s="310"/>
      <c r="AF36" s="311"/>
      <c r="AG36" s="311"/>
      <c r="AH36" s="311"/>
      <c r="AI36" s="311"/>
      <c r="AJ36" s="311"/>
      <c r="AK36" s="312"/>
      <c r="AL36" s="312"/>
      <c r="AM36" s="312"/>
    </row>
    <row r="37" spans="1:39" ht="22.9" customHeight="1" thickBot="1">
      <c r="A37" s="659"/>
      <c r="B37" s="901"/>
      <c r="C37" s="661"/>
      <c r="D37" s="662"/>
      <c r="E37" s="459" t="s">
        <v>717</v>
      </c>
      <c r="F37" s="963" t="s">
        <v>583</v>
      </c>
      <c r="G37" s="732"/>
      <c r="H37" s="732"/>
      <c r="I37" s="732"/>
      <c r="J37" s="233"/>
      <c r="K37" s="234" t="s">
        <v>100</v>
      </c>
      <c r="L37" s="650"/>
      <c r="M37" s="650"/>
      <c r="N37" s="652"/>
      <c r="O37" s="650"/>
      <c r="P37" s="650"/>
      <c r="Q37" s="650"/>
      <c r="R37" s="875"/>
      <c r="S37" s="235"/>
      <c r="T37" s="235"/>
      <c r="U37" s="271"/>
      <c r="V37" s="237"/>
      <c r="W37" s="235"/>
      <c r="X37" s="235"/>
      <c r="Y37" s="235"/>
      <c r="Z37" s="235"/>
      <c r="AA37" s="587"/>
      <c r="AB37" s="588"/>
      <c r="AC37" s="309"/>
      <c r="AD37" s="310">
        <f>IF($A37=0,COUNTA($A$8:$A36),COUNTA($A$8:$A37))</f>
        <v>1</v>
      </c>
      <c r="AE37" s="310"/>
      <c r="AF37" s="311"/>
      <c r="AG37" s="311"/>
      <c r="AH37" s="311"/>
      <c r="AI37" s="311"/>
      <c r="AJ37" s="311"/>
      <c r="AK37" s="312"/>
      <c r="AL37" s="312"/>
      <c r="AM37" s="312"/>
    </row>
    <row r="38" spans="1:39" ht="22.9" customHeight="1" thickTop="1" thickBot="1">
      <c r="A38" s="598">
        <v>45305</v>
      </c>
      <c r="B38" s="887" t="s">
        <v>396</v>
      </c>
      <c r="C38" s="606">
        <v>1363</v>
      </c>
      <c r="D38" s="767" t="s">
        <v>225</v>
      </c>
      <c r="E38" s="614" t="s">
        <v>765</v>
      </c>
      <c r="F38" s="908" t="s">
        <v>767</v>
      </c>
      <c r="G38" s="909"/>
      <c r="H38" s="909"/>
      <c r="I38" s="910"/>
      <c r="J38" s="272"/>
      <c r="K38" s="663" t="s">
        <v>770</v>
      </c>
      <c r="L38" s="774">
        <v>4.7</v>
      </c>
      <c r="M38" s="774">
        <v>2.6</v>
      </c>
      <c r="N38" s="789">
        <v>1.2</v>
      </c>
      <c r="O38" s="774">
        <v>1.5</v>
      </c>
      <c r="P38" s="774">
        <v>2.7</v>
      </c>
      <c r="Q38" s="774">
        <v>0</v>
      </c>
      <c r="R38" s="885">
        <f>SUM(L38*70)+(M38*75)+(N38*25)+(O38*60)+(P38*45)+(Q38*150)</f>
        <v>765.5</v>
      </c>
      <c r="S38" s="631"/>
      <c r="T38" s="631"/>
      <c r="U38" s="642"/>
      <c r="V38" s="633"/>
      <c r="W38" s="631"/>
      <c r="X38" s="631"/>
      <c r="Y38" s="631"/>
      <c r="Z38" s="631"/>
      <c r="AA38" s="625"/>
      <c r="AB38" s="876"/>
      <c r="AC38" s="319"/>
      <c r="AD38" s="310">
        <f>IF($A38=0,COUNTA($A$8:$A37),COUNTA($A$8:$A38))</f>
        <v>2</v>
      </c>
      <c r="AE38" s="310"/>
      <c r="AF38" s="311"/>
      <c r="AG38" s="311"/>
      <c r="AH38" s="311"/>
      <c r="AI38" s="311"/>
      <c r="AJ38" s="311"/>
      <c r="AK38" s="312"/>
      <c r="AL38" s="312"/>
      <c r="AM38" s="312"/>
    </row>
    <row r="39" spans="1:39" ht="22.9" customHeight="1" thickTop="1" thickBot="1">
      <c r="A39" s="599"/>
      <c r="B39" s="888"/>
      <c r="C39" s="607"/>
      <c r="D39" s="768"/>
      <c r="E39" s="575"/>
      <c r="F39" s="244" t="s">
        <v>752</v>
      </c>
      <c r="G39" s="458"/>
      <c r="H39" s="458"/>
      <c r="I39" s="458" t="s">
        <v>754</v>
      </c>
      <c r="J39" s="273"/>
      <c r="K39" s="664"/>
      <c r="L39" s="774"/>
      <c r="M39" s="774"/>
      <c r="N39" s="789"/>
      <c r="O39" s="774"/>
      <c r="P39" s="774"/>
      <c r="Q39" s="774"/>
      <c r="R39" s="885"/>
      <c r="S39" s="533"/>
      <c r="T39" s="533"/>
      <c r="U39" s="593"/>
      <c r="V39" s="596"/>
      <c r="W39" s="533"/>
      <c r="X39" s="533"/>
      <c r="Y39" s="533"/>
      <c r="Z39" s="533"/>
      <c r="AA39" s="877"/>
      <c r="AB39" s="878"/>
      <c r="AC39" s="319"/>
      <c r="AD39" s="310">
        <f>IF($A39=0,COUNTA($A$8:$A38),COUNTA($A$8:$A39))</f>
        <v>2</v>
      </c>
      <c r="AE39" s="310"/>
      <c r="AF39" s="311"/>
      <c r="AG39" s="311"/>
      <c r="AH39" s="311"/>
      <c r="AI39" s="311"/>
      <c r="AJ39" s="311"/>
      <c r="AK39" s="312"/>
      <c r="AL39" s="312"/>
      <c r="AM39" s="312"/>
    </row>
    <row r="40" spans="1:39" ht="22.9" customHeight="1" thickTop="1" thickBot="1">
      <c r="A40" s="599"/>
      <c r="B40" s="888"/>
      <c r="C40" s="607"/>
      <c r="D40" s="768"/>
      <c r="E40" s="575"/>
      <c r="F40" s="244" t="s">
        <v>755</v>
      </c>
      <c r="G40" s="458"/>
      <c r="H40" s="458"/>
      <c r="I40" s="458" t="s">
        <v>754</v>
      </c>
      <c r="J40" s="273"/>
      <c r="K40" s="664"/>
      <c r="L40" s="774"/>
      <c r="M40" s="774"/>
      <c r="N40" s="789"/>
      <c r="O40" s="774"/>
      <c r="P40" s="774"/>
      <c r="Q40" s="774"/>
      <c r="R40" s="885"/>
      <c r="S40" s="533"/>
      <c r="T40" s="533"/>
      <c r="U40" s="593"/>
      <c r="V40" s="596"/>
      <c r="W40" s="533"/>
      <c r="X40" s="533"/>
      <c r="Y40" s="533"/>
      <c r="Z40" s="533"/>
      <c r="AA40" s="877"/>
      <c r="AB40" s="878"/>
      <c r="AC40" s="319"/>
      <c r="AD40" s="310">
        <f>IF($A40=0,COUNTA($A$8:$A39),COUNTA($A$8:$A40))</f>
        <v>2</v>
      </c>
      <c r="AE40" s="310"/>
      <c r="AF40" s="311"/>
      <c r="AG40" s="311"/>
      <c r="AH40" s="311"/>
      <c r="AI40" s="311"/>
      <c r="AJ40" s="311"/>
      <c r="AK40" s="312"/>
      <c r="AL40" s="312"/>
      <c r="AM40" s="312"/>
    </row>
    <row r="41" spans="1:39" ht="22.9" customHeight="1" thickTop="1" thickBot="1">
      <c r="A41" s="599"/>
      <c r="B41" s="888"/>
      <c r="C41" s="607"/>
      <c r="D41" s="768"/>
      <c r="E41" s="575"/>
      <c r="F41" s="492" t="s">
        <v>756</v>
      </c>
      <c r="G41" s="493">
        <v>1</v>
      </c>
      <c r="H41" s="493">
        <v>1.337</v>
      </c>
      <c r="I41" s="493" t="s">
        <v>741</v>
      </c>
      <c r="J41" s="273"/>
      <c r="K41" s="664"/>
      <c r="L41" s="774"/>
      <c r="M41" s="774"/>
      <c r="N41" s="789"/>
      <c r="O41" s="774"/>
      <c r="P41" s="774"/>
      <c r="Q41" s="774"/>
      <c r="R41" s="885"/>
      <c r="S41" s="533"/>
      <c r="T41" s="533"/>
      <c r="U41" s="593"/>
      <c r="V41" s="596"/>
      <c r="W41" s="533"/>
      <c r="X41" s="533"/>
      <c r="Y41" s="533"/>
      <c r="Z41" s="533"/>
      <c r="AA41" s="877"/>
      <c r="AB41" s="878"/>
      <c r="AC41" s="319"/>
      <c r="AD41" s="310">
        <f>IF($A41=0,COUNTA($A$8:$A39),COUNTA($A$8:$A41))</f>
        <v>2</v>
      </c>
      <c r="AE41" s="310"/>
      <c r="AF41" s="311"/>
      <c r="AG41" s="311"/>
      <c r="AH41" s="311"/>
      <c r="AI41" s="311"/>
      <c r="AJ41" s="311"/>
      <c r="AK41" s="312"/>
      <c r="AL41" s="312"/>
      <c r="AM41" s="312"/>
    </row>
    <row r="42" spans="1:39" ht="22.9" customHeight="1" thickTop="1" thickBot="1">
      <c r="A42" s="599"/>
      <c r="B42" s="888"/>
      <c r="C42" s="607"/>
      <c r="D42" s="768"/>
      <c r="E42" s="960"/>
      <c r="F42" s="244" t="s">
        <v>757</v>
      </c>
      <c r="G42" s="458"/>
      <c r="H42" s="458"/>
      <c r="I42" s="458" t="s">
        <v>758</v>
      </c>
      <c r="J42" s="273"/>
      <c r="K42" s="664"/>
      <c r="L42" s="774"/>
      <c r="M42" s="774"/>
      <c r="N42" s="789"/>
      <c r="O42" s="774"/>
      <c r="P42" s="774"/>
      <c r="Q42" s="774"/>
      <c r="R42" s="885"/>
      <c r="S42" s="533"/>
      <c r="T42" s="533"/>
      <c r="U42" s="593"/>
      <c r="V42" s="596"/>
      <c r="W42" s="533"/>
      <c r="X42" s="533"/>
      <c r="Y42" s="533"/>
      <c r="Z42" s="533"/>
      <c r="AA42" s="877"/>
      <c r="AB42" s="878"/>
      <c r="AC42" s="319"/>
      <c r="AD42" s="310">
        <f>IF($A42=0,COUNTA($A$8:$A41),COUNTA($A$8:$A42))</f>
        <v>2</v>
      </c>
      <c r="AE42" s="310"/>
      <c r="AF42" s="311"/>
      <c r="AG42" s="311"/>
      <c r="AH42" s="311"/>
      <c r="AI42" s="311"/>
      <c r="AJ42" s="311"/>
      <c r="AK42" s="312"/>
      <c r="AL42" s="312"/>
      <c r="AM42" s="312"/>
    </row>
    <row r="43" spans="1:39" ht="22.9" customHeight="1" thickTop="1" thickBot="1">
      <c r="A43" s="599"/>
      <c r="B43" s="888"/>
      <c r="C43" s="607"/>
      <c r="D43" s="768"/>
      <c r="E43" s="961"/>
      <c r="F43" s="244" t="s">
        <v>759</v>
      </c>
      <c r="G43" s="458"/>
      <c r="H43" s="458"/>
      <c r="I43" s="458" t="s">
        <v>760</v>
      </c>
      <c r="J43" s="273"/>
      <c r="K43" s="664"/>
      <c r="L43" s="774"/>
      <c r="M43" s="774"/>
      <c r="N43" s="789"/>
      <c r="O43" s="774"/>
      <c r="P43" s="774"/>
      <c r="Q43" s="774"/>
      <c r="R43" s="885"/>
      <c r="S43" s="533"/>
      <c r="T43" s="533"/>
      <c r="U43" s="593"/>
      <c r="V43" s="596"/>
      <c r="W43" s="533"/>
      <c r="X43" s="533"/>
      <c r="Y43" s="533"/>
      <c r="Z43" s="533"/>
      <c r="AA43" s="877"/>
      <c r="AB43" s="878"/>
      <c r="AC43" s="319"/>
      <c r="AD43" s="310">
        <f>IF($A43=0,COUNTA($A$8:$A42),COUNTA($A$8:$A43))</f>
        <v>2</v>
      </c>
      <c r="AE43" s="310"/>
      <c r="AF43" s="311"/>
      <c r="AG43" s="311"/>
      <c r="AH43" s="311"/>
      <c r="AI43" s="311"/>
      <c r="AJ43" s="311"/>
      <c r="AK43" s="312"/>
      <c r="AL43" s="312"/>
      <c r="AM43" s="312"/>
    </row>
    <row r="44" spans="1:39" ht="22.9" hidden="1" customHeight="1" thickTop="1" thickBot="1">
      <c r="A44" s="599"/>
      <c r="B44" s="888"/>
      <c r="C44" s="607"/>
      <c r="D44" s="768"/>
      <c r="E44" s="961"/>
      <c r="F44" s="223"/>
      <c r="G44" s="242"/>
      <c r="H44" s="242"/>
      <c r="I44" s="242"/>
      <c r="J44" s="273"/>
      <c r="K44" s="664"/>
      <c r="L44" s="774"/>
      <c r="M44" s="774"/>
      <c r="N44" s="789"/>
      <c r="O44" s="774"/>
      <c r="P44" s="774"/>
      <c r="Q44" s="774"/>
      <c r="R44" s="885"/>
      <c r="S44" s="533"/>
      <c r="T44" s="533"/>
      <c r="U44" s="593"/>
      <c r="V44" s="596"/>
      <c r="W44" s="533"/>
      <c r="X44" s="533"/>
      <c r="Y44" s="533"/>
      <c r="Z44" s="533"/>
      <c r="AA44" s="877"/>
      <c r="AB44" s="878"/>
      <c r="AC44" s="319"/>
      <c r="AD44" s="310">
        <f>IF($A44=0,COUNTA($A$8:$A43),COUNTA($A$8:$A44))</f>
        <v>2</v>
      </c>
      <c r="AE44" s="310"/>
      <c r="AF44" s="311"/>
      <c r="AG44" s="311"/>
      <c r="AH44" s="311"/>
      <c r="AI44" s="311"/>
      <c r="AJ44" s="311"/>
      <c r="AK44" s="312"/>
      <c r="AL44" s="312"/>
      <c r="AM44" s="312"/>
    </row>
    <row r="45" spans="1:39" ht="22.9" hidden="1" customHeight="1" thickTop="1" thickBot="1">
      <c r="A45" s="599"/>
      <c r="B45" s="888"/>
      <c r="C45" s="607"/>
      <c r="D45" s="768"/>
      <c r="E45" s="961"/>
      <c r="F45" s="223"/>
      <c r="G45" s="242"/>
      <c r="H45" s="242"/>
      <c r="I45" s="242"/>
      <c r="J45" s="273"/>
      <c r="K45" s="664"/>
      <c r="L45" s="774"/>
      <c r="M45" s="774"/>
      <c r="N45" s="789"/>
      <c r="O45" s="774"/>
      <c r="P45" s="774"/>
      <c r="Q45" s="774"/>
      <c r="R45" s="885"/>
      <c r="S45" s="533"/>
      <c r="T45" s="533"/>
      <c r="U45" s="593"/>
      <c r="V45" s="596"/>
      <c r="W45" s="533"/>
      <c r="X45" s="533"/>
      <c r="Y45" s="533"/>
      <c r="Z45" s="533"/>
      <c r="AA45" s="877"/>
      <c r="AB45" s="878"/>
      <c r="AC45" s="319"/>
      <c r="AD45" s="310">
        <f>IF($A45=0,COUNTA($A$8:$A44),COUNTA($A$8:$A45))</f>
        <v>2</v>
      </c>
      <c r="AE45" s="310"/>
      <c r="AF45" s="311"/>
      <c r="AG45" s="311"/>
      <c r="AH45" s="311"/>
      <c r="AI45" s="311"/>
      <c r="AJ45" s="311"/>
      <c r="AK45" s="312"/>
      <c r="AL45" s="312"/>
      <c r="AM45" s="312"/>
    </row>
    <row r="46" spans="1:39" ht="22.9" hidden="1" customHeight="1" thickTop="1" thickBot="1">
      <c r="A46" s="599"/>
      <c r="B46" s="888"/>
      <c r="C46" s="890"/>
      <c r="D46" s="768"/>
      <c r="E46" s="962"/>
      <c r="F46" s="239"/>
      <c r="G46" s="239"/>
      <c r="H46" s="239"/>
      <c r="I46" s="239"/>
      <c r="J46" s="245"/>
      <c r="K46" s="624"/>
      <c r="L46" s="774"/>
      <c r="M46" s="774"/>
      <c r="N46" s="789"/>
      <c r="O46" s="774"/>
      <c r="P46" s="774"/>
      <c r="Q46" s="774"/>
      <c r="R46" s="885"/>
      <c r="S46" s="533"/>
      <c r="T46" s="533"/>
      <c r="U46" s="593"/>
      <c r="V46" s="596"/>
      <c r="W46" s="533"/>
      <c r="X46" s="533"/>
      <c r="Y46" s="533"/>
      <c r="Z46" s="533"/>
      <c r="AA46" s="877"/>
      <c r="AB46" s="878"/>
      <c r="AC46" s="319"/>
      <c r="AD46" s="310">
        <f>IF($A46=0,COUNTA($A$8:$A45),COUNTA($A$8:$A46))</f>
        <v>2</v>
      </c>
      <c r="AE46" s="310"/>
      <c r="AF46" s="311"/>
      <c r="AG46" s="311"/>
      <c r="AH46" s="311"/>
      <c r="AI46" s="311"/>
      <c r="AJ46" s="311"/>
      <c r="AK46" s="312"/>
      <c r="AL46" s="312"/>
      <c r="AM46" s="312"/>
    </row>
    <row r="47" spans="1:39" ht="22.9" customHeight="1" thickTop="1" thickBot="1">
      <c r="A47" s="599"/>
      <c r="B47" s="888"/>
      <c r="C47" s="890"/>
      <c r="D47" s="768"/>
      <c r="E47" s="959" t="s">
        <v>397</v>
      </c>
      <c r="F47" s="230" t="s">
        <v>704</v>
      </c>
      <c r="G47" s="230">
        <v>29</v>
      </c>
      <c r="H47" s="225">
        <f t="shared" ref="H47:H56" si="4">MROUND(INDEX($C:$C,MATCH(AD47,$AD:$AD,0))*G47/1000,1)</f>
        <v>40</v>
      </c>
      <c r="I47" s="225" t="str">
        <f t="shared" ref="I47:I65" si="5">H47&amp;+"K"</f>
        <v>40K</v>
      </c>
      <c r="J47" s="225"/>
      <c r="K47" s="884" t="s">
        <v>100</v>
      </c>
      <c r="L47" s="774"/>
      <c r="M47" s="774"/>
      <c r="N47" s="789"/>
      <c r="O47" s="774"/>
      <c r="P47" s="774"/>
      <c r="Q47" s="774"/>
      <c r="R47" s="885"/>
      <c r="S47" s="531"/>
      <c r="T47" s="531"/>
      <c r="U47" s="592"/>
      <c r="V47" s="595"/>
      <c r="W47" s="531"/>
      <c r="X47" s="531"/>
      <c r="Y47" s="531"/>
      <c r="Z47" s="531"/>
      <c r="AA47" s="877"/>
      <c r="AB47" s="878"/>
      <c r="AC47" s="319"/>
      <c r="AD47" s="310">
        <f>IF($A47=0,COUNTA($A$8:$A46),COUNTA($A$8:$A47))</f>
        <v>2</v>
      </c>
      <c r="AE47" s="310"/>
      <c r="AF47" s="311"/>
      <c r="AG47" s="311"/>
      <c r="AH47" s="311"/>
      <c r="AI47" s="311"/>
      <c r="AJ47" s="311"/>
      <c r="AK47" s="312"/>
      <c r="AL47" s="312"/>
      <c r="AM47" s="312"/>
    </row>
    <row r="48" spans="1:39" ht="22.9" customHeight="1" thickTop="1" thickBot="1">
      <c r="A48" s="599"/>
      <c r="B48" s="888"/>
      <c r="C48" s="890"/>
      <c r="D48" s="768"/>
      <c r="E48" s="894"/>
      <c r="F48" s="169" t="s">
        <v>240</v>
      </c>
      <c r="G48" s="105">
        <v>6</v>
      </c>
      <c r="H48" s="226">
        <f t="shared" si="4"/>
        <v>8</v>
      </c>
      <c r="I48" s="226" t="str">
        <f t="shared" si="5"/>
        <v>8K</v>
      </c>
      <c r="J48" s="226"/>
      <c r="K48" s="636"/>
      <c r="L48" s="774"/>
      <c r="M48" s="774"/>
      <c r="N48" s="789"/>
      <c r="O48" s="774"/>
      <c r="P48" s="774"/>
      <c r="Q48" s="774"/>
      <c r="R48" s="885"/>
      <c r="S48" s="533"/>
      <c r="T48" s="533"/>
      <c r="U48" s="593"/>
      <c r="V48" s="596"/>
      <c r="W48" s="533"/>
      <c r="X48" s="533"/>
      <c r="Y48" s="533"/>
      <c r="Z48" s="533"/>
      <c r="AA48" s="877"/>
      <c r="AB48" s="878"/>
      <c r="AC48" s="319"/>
      <c r="AD48" s="310">
        <f>IF($A48=0,COUNTA($A$8:$A47),COUNTA($A$8:$A48))</f>
        <v>2</v>
      </c>
      <c r="AE48" s="310"/>
      <c r="AF48" s="311"/>
      <c r="AG48" s="311"/>
      <c r="AH48" s="311"/>
      <c r="AI48" s="311"/>
      <c r="AJ48" s="311"/>
      <c r="AK48" s="312"/>
      <c r="AL48" s="312"/>
      <c r="AM48" s="312"/>
    </row>
    <row r="49" spans="1:39" ht="22.9" customHeight="1" thickTop="1" thickBot="1">
      <c r="A49" s="599"/>
      <c r="B49" s="888"/>
      <c r="C49" s="890"/>
      <c r="D49" s="768"/>
      <c r="E49" s="894"/>
      <c r="F49" s="367" t="s">
        <v>705</v>
      </c>
      <c r="G49" s="400">
        <v>4.5</v>
      </c>
      <c r="H49" s="226">
        <f t="shared" si="4"/>
        <v>6</v>
      </c>
      <c r="I49" s="226" t="str">
        <f t="shared" ref="I49" si="6">H49&amp;+"K"</f>
        <v>6K</v>
      </c>
      <c r="J49" s="226"/>
      <c r="K49" s="636"/>
      <c r="L49" s="774"/>
      <c r="M49" s="774"/>
      <c r="N49" s="789"/>
      <c r="O49" s="774"/>
      <c r="P49" s="774"/>
      <c r="Q49" s="774"/>
      <c r="R49" s="885"/>
      <c r="S49" s="533"/>
      <c r="T49" s="533"/>
      <c r="U49" s="593"/>
      <c r="V49" s="596"/>
      <c r="W49" s="533"/>
      <c r="X49" s="533"/>
      <c r="Y49" s="533"/>
      <c r="Z49" s="533"/>
      <c r="AA49" s="877"/>
      <c r="AB49" s="878"/>
      <c r="AC49" s="319"/>
      <c r="AD49" s="310">
        <f>IF($A49=0,COUNTA($A$8:$A48),COUNTA($A$8:$A49))</f>
        <v>2</v>
      </c>
      <c r="AE49" s="310"/>
      <c r="AF49" s="311"/>
      <c r="AG49" s="311"/>
      <c r="AH49" s="311"/>
      <c r="AI49" s="311"/>
      <c r="AJ49" s="311"/>
      <c r="AK49" s="312"/>
      <c r="AL49" s="312"/>
      <c r="AM49" s="312"/>
    </row>
    <row r="50" spans="1:39" ht="22.9" customHeight="1" thickTop="1" thickBot="1">
      <c r="A50" s="599"/>
      <c r="B50" s="888"/>
      <c r="C50" s="890"/>
      <c r="D50" s="768"/>
      <c r="E50" s="894"/>
      <c r="F50" s="367" t="s">
        <v>234</v>
      </c>
      <c r="G50" s="400">
        <v>4</v>
      </c>
      <c r="H50" s="226">
        <f t="shared" si="4"/>
        <v>5</v>
      </c>
      <c r="I50" s="226" t="str">
        <f t="shared" si="5"/>
        <v>5K</v>
      </c>
      <c r="J50" s="226"/>
      <c r="K50" s="636"/>
      <c r="L50" s="774"/>
      <c r="M50" s="774"/>
      <c r="N50" s="789"/>
      <c r="O50" s="774"/>
      <c r="P50" s="774"/>
      <c r="Q50" s="774"/>
      <c r="R50" s="885"/>
      <c r="S50" s="533"/>
      <c r="T50" s="533"/>
      <c r="U50" s="593"/>
      <c r="V50" s="596"/>
      <c r="W50" s="533"/>
      <c r="X50" s="533"/>
      <c r="Y50" s="533"/>
      <c r="Z50" s="533"/>
      <c r="AA50" s="877"/>
      <c r="AB50" s="878"/>
      <c r="AC50" s="319"/>
      <c r="AD50" s="310">
        <f>IF($A50=0,COUNTA($A$8:$A49),COUNTA($A$8:$A50))</f>
        <v>2</v>
      </c>
      <c r="AE50" s="310"/>
      <c r="AF50" s="311"/>
      <c r="AG50" s="311"/>
      <c r="AH50" s="311"/>
      <c r="AI50" s="311"/>
      <c r="AJ50" s="311"/>
      <c r="AK50" s="312"/>
      <c r="AL50" s="312"/>
      <c r="AM50" s="312"/>
    </row>
    <row r="51" spans="1:39" ht="22.9" customHeight="1" thickTop="1" thickBot="1">
      <c r="A51" s="599"/>
      <c r="B51" s="888"/>
      <c r="C51" s="890"/>
      <c r="D51" s="768"/>
      <c r="E51" s="894"/>
      <c r="F51" s="367" t="s">
        <v>574</v>
      </c>
      <c r="G51" s="400">
        <v>31</v>
      </c>
      <c r="H51" s="226">
        <f t="shared" si="4"/>
        <v>42</v>
      </c>
      <c r="I51" s="226" t="str">
        <f t="shared" si="5"/>
        <v>42K</v>
      </c>
      <c r="J51" s="226"/>
      <c r="K51" s="636"/>
      <c r="L51" s="774"/>
      <c r="M51" s="774"/>
      <c r="N51" s="789"/>
      <c r="O51" s="774"/>
      <c r="P51" s="774"/>
      <c r="Q51" s="774"/>
      <c r="R51" s="885"/>
      <c r="S51" s="533"/>
      <c r="T51" s="533"/>
      <c r="U51" s="593"/>
      <c r="V51" s="596"/>
      <c r="W51" s="533"/>
      <c r="X51" s="533"/>
      <c r="Y51" s="533"/>
      <c r="Z51" s="533"/>
      <c r="AA51" s="877"/>
      <c r="AB51" s="878"/>
      <c r="AC51" s="319"/>
      <c r="AD51" s="310">
        <f>IF($A51=0,COUNTA($A$8:$A50),COUNTA($A$8:$A51))</f>
        <v>2</v>
      </c>
      <c r="AE51" s="310"/>
      <c r="AF51" s="311"/>
      <c r="AG51" s="311"/>
      <c r="AH51" s="311"/>
      <c r="AI51" s="311"/>
      <c r="AJ51" s="311"/>
      <c r="AK51" s="312"/>
      <c r="AL51" s="312"/>
      <c r="AM51" s="312"/>
    </row>
    <row r="52" spans="1:39" ht="22.9" customHeight="1" thickTop="1" thickBot="1">
      <c r="A52" s="599"/>
      <c r="B52" s="888"/>
      <c r="C52" s="890"/>
      <c r="D52" s="768"/>
      <c r="E52" s="894"/>
      <c r="F52" s="402" t="s">
        <v>231</v>
      </c>
      <c r="G52" s="403">
        <v>6.5</v>
      </c>
      <c r="H52" s="226">
        <f t="shared" si="4"/>
        <v>9</v>
      </c>
      <c r="I52" s="226" t="str">
        <f t="shared" si="5"/>
        <v>9K</v>
      </c>
      <c r="J52" s="226"/>
      <c r="K52" s="636"/>
      <c r="L52" s="774"/>
      <c r="M52" s="774"/>
      <c r="N52" s="789"/>
      <c r="O52" s="774"/>
      <c r="P52" s="774"/>
      <c r="Q52" s="774"/>
      <c r="R52" s="885"/>
      <c r="S52" s="533"/>
      <c r="T52" s="533"/>
      <c r="U52" s="593"/>
      <c r="V52" s="596"/>
      <c r="W52" s="533"/>
      <c r="X52" s="533"/>
      <c r="Y52" s="533"/>
      <c r="Z52" s="533"/>
      <c r="AA52" s="877"/>
      <c r="AB52" s="878"/>
      <c r="AC52" s="319"/>
      <c r="AD52" s="310">
        <f>IF($A52=0,COUNTA($A$8:$A51),COUNTA($A$8:$A52))</f>
        <v>2</v>
      </c>
      <c r="AE52" s="310"/>
      <c r="AF52" s="311"/>
      <c r="AG52" s="311"/>
      <c r="AH52" s="311"/>
      <c r="AI52" s="311"/>
      <c r="AJ52" s="311"/>
      <c r="AK52" s="312"/>
      <c r="AL52" s="312"/>
      <c r="AM52" s="312"/>
    </row>
    <row r="53" spans="1:39" ht="22.9" customHeight="1" thickTop="1" thickBot="1">
      <c r="A53" s="599"/>
      <c r="B53" s="888"/>
      <c r="C53" s="890"/>
      <c r="D53" s="768"/>
      <c r="E53" s="894"/>
      <c r="F53" s="223" t="s">
        <v>585</v>
      </c>
      <c r="G53" s="223"/>
      <c r="H53" s="226">
        <f t="shared" si="4"/>
        <v>0</v>
      </c>
      <c r="I53" s="226" t="s">
        <v>586</v>
      </c>
      <c r="J53" s="226"/>
      <c r="K53" s="636"/>
      <c r="L53" s="774"/>
      <c r="M53" s="774"/>
      <c r="N53" s="789"/>
      <c r="O53" s="774"/>
      <c r="P53" s="774"/>
      <c r="Q53" s="774"/>
      <c r="R53" s="885"/>
      <c r="S53" s="533"/>
      <c r="T53" s="533"/>
      <c r="U53" s="593"/>
      <c r="V53" s="596"/>
      <c r="W53" s="533"/>
      <c r="X53" s="533"/>
      <c r="Y53" s="533"/>
      <c r="Z53" s="533"/>
      <c r="AA53" s="877"/>
      <c r="AB53" s="878"/>
      <c r="AC53" s="319"/>
      <c r="AD53" s="310">
        <f>IF($A53=0,COUNTA($A$8:$A52),COUNTA($A$8:$A53))</f>
        <v>2</v>
      </c>
      <c r="AE53" s="310"/>
      <c r="AF53" s="311"/>
      <c r="AG53" s="311"/>
      <c r="AH53" s="311"/>
      <c r="AI53" s="311"/>
      <c r="AJ53" s="311"/>
      <c r="AK53" s="312"/>
      <c r="AL53" s="312"/>
      <c r="AM53" s="312"/>
    </row>
    <row r="54" spans="1:39" ht="22.9" hidden="1" customHeight="1" thickTop="1" thickBot="1">
      <c r="A54" s="599"/>
      <c r="B54" s="888"/>
      <c r="C54" s="890"/>
      <c r="D54" s="768"/>
      <c r="E54" s="894"/>
      <c r="F54" s="223"/>
      <c r="G54" s="223"/>
      <c r="H54" s="226">
        <f t="shared" si="4"/>
        <v>0</v>
      </c>
      <c r="I54" s="226" t="str">
        <f t="shared" si="5"/>
        <v>0K</v>
      </c>
      <c r="J54" s="226"/>
      <c r="K54" s="636"/>
      <c r="L54" s="774"/>
      <c r="M54" s="774"/>
      <c r="N54" s="789"/>
      <c r="O54" s="774"/>
      <c r="P54" s="774"/>
      <c r="Q54" s="774"/>
      <c r="R54" s="885"/>
      <c r="S54" s="533"/>
      <c r="T54" s="533"/>
      <c r="U54" s="593"/>
      <c r="V54" s="596"/>
      <c r="W54" s="533"/>
      <c r="X54" s="533"/>
      <c r="Y54" s="533"/>
      <c r="Z54" s="533"/>
      <c r="AA54" s="877"/>
      <c r="AB54" s="878"/>
      <c r="AC54" s="319"/>
      <c r="AD54" s="310">
        <f>IF($A54=0,COUNTA($A$8:$A53),COUNTA($A$8:$A54))</f>
        <v>2</v>
      </c>
      <c r="AE54" s="310"/>
      <c r="AF54" s="311"/>
      <c r="AG54" s="311"/>
      <c r="AH54" s="311"/>
      <c r="AI54" s="311"/>
      <c r="AJ54" s="311"/>
      <c r="AK54" s="312"/>
      <c r="AL54" s="312"/>
      <c r="AM54" s="312"/>
    </row>
    <row r="55" spans="1:39" ht="22.9" hidden="1" customHeight="1" thickTop="1" thickBot="1">
      <c r="A55" s="599"/>
      <c r="B55" s="888"/>
      <c r="C55" s="890"/>
      <c r="D55" s="768"/>
      <c r="E55" s="895"/>
      <c r="F55" s="224"/>
      <c r="G55" s="223"/>
      <c r="H55" s="226">
        <f t="shared" si="4"/>
        <v>0</v>
      </c>
      <c r="I55" s="226" t="str">
        <f t="shared" si="5"/>
        <v>0K</v>
      </c>
      <c r="J55" s="226"/>
      <c r="K55" s="636"/>
      <c r="L55" s="774"/>
      <c r="M55" s="774"/>
      <c r="N55" s="789"/>
      <c r="O55" s="774"/>
      <c r="P55" s="774"/>
      <c r="Q55" s="774"/>
      <c r="R55" s="885"/>
      <c r="S55" s="532"/>
      <c r="T55" s="532"/>
      <c r="U55" s="594"/>
      <c r="V55" s="597"/>
      <c r="W55" s="532"/>
      <c r="X55" s="532"/>
      <c r="Y55" s="532"/>
      <c r="Z55" s="532"/>
      <c r="AA55" s="877"/>
      <c r="AB55" s="878"/>
      <c r="AC55" s="319"/>
      <c r="AD55" s="310">
        <f>IF($A55=0,COUNTA($A$8:$A54),COUNTA($A$8:$A55))</f>
        <v>2</v>
      </c>
      <c r="AE55" s="310"/>
      <c r="AF55" s="311"/>
      <c r="AG55" s="311"/>
      <c r="AH55" s="311"/>
      <c r="AI55" s="311"/>
      <c r="AJ55" s="311"/>
      <c r="AK55" s="312"/>
      <c r="AL55" s="312"/>
      <c r="AM55" s="312"/>
    </row>
    <row r="56" spans="1:39" ht="22.9" customHeight="1" thickTop="1" thickBot="1">
      <c r="A56" s="599"/>
      <c r="B56" s="888"/>
      <c r="C56" s="890"/>
      <c r="D56" s="768"/>
      <c r="E56" s="648" t="s">
        <v>236</v>
      </c>
      <c r="F56" s="225" t="s">
        <v>587</v>
      </c>
      <c r="G56" s="225">
        <v>66</v>
      </c>
      <c r="H56" s="225">
        <f t="shared" si="4"/>
        <v>90</v>
      </c>
      <c r="I56" s="225" t="str">
        <f t="shared" si="5"/>
        <v>90K</v>
      </c>
      <c r="J56" s="225"/>
      <c r="K56" s="729" t="s">
        <v>434</v>
      </c>
      <c r="L56" s="774"/>
      <c r="M56" s="774"/>
      <c r="N56" s="789"/>
      <c r="O56" s="774"/>
      <c r="P56" s="774"/>
      <c r="Q56" s="774"/>
      <c r="R56" s="885"/>
      <c r="S56" s="531"/>
      <c r="T56" s="531"/>
      <c r="U56" s="592"/>
      <c r="V56" s="595"/>
      <c r="W56" s="531"/>
      <c r="X56" s="531"/>
      <c r="Y56" s="531"/>
      <c r="Z56" s="531"/>
      <c r="AA56" s="877"/>
      <c r="AB56" s="878"/>
      <c r="AC56" s="319"/>
      <c r="AD56" s="310">
        <f>IF($A56=0,COUNTA($A$8:$A55),COUNTA($A$8:$A56))</f>
        <v>2</v>
      </c>
      <c r="AE56" s="310"/>
      <c r="AF56" s="311"/>
      <c r="AG56" s="311"/>
      <c r="AH56" s="311"/>
      <c r="AI56" s="311"/>
      <c r="AJ56" s="311"/>
      <c r="AK56" s="312"/>
      <c r="AL56" s="312"/>
      <c r="AM56" s="312"/>
    </row>
    <row r="57" spans="1:39" ht="22.9" customHeight="1" thickTop="1" thickBot="1">
      <c r="A57" s="599"/>
      <c r="B57" s="888"/>
      <c r="C57" s="890"/>
      <c r="D57" s="768"/>
      <c r="E57" s="621"/>
      <c r="F57" s="229" t="s">
        <v>435</v>
      </c>
      <c r="G57" s="229">
        <v>0.45</v>
      </c>
      <c r="H57" s="224">
        <f>MROUND(INDEX($C:$C,MATCH(AD57,$AD:$AD,0))*G57/1000,0.1)</f>
        <v>0.60000000000000009</v>
      </c>
      <c r="I57" s="224" t="str">
        <f t="shared" si="5"/>
        <v>0.6K</v>
      </c>
      <c r="J57" s="251"/>
      <c r="K57" s="619"/>
      <c r="L57" s="774"/>
      <c r="M57" s="774"/>
      <c r="N57" s="789"/>
      <c r="O57" s="774"/>
      <c r="P57" s="774"/>
      <c r="Q57" s="774"/>
      <c r="R57" s="885"/>
      <c r="S57" s="532"/>
      <c r="T57" s="532"/>
      <c r="U57" s="594"/>
      <c r="V57" s="597"/>
      <c r="W57" s="532"/>
      <c r="X57" s="532"/>
      <c r="Y57" s="532"/>
      <c r="Z57" s="532"/>
      <c r="AA57" s="877"/>
      <c r="AB57" s="878"/>
      <c r="AC57" s="319"/>
      <c r="AD57" s="310">
        <f>IF($A57=0,COUNTA($A$8:$A56),COUNTA($A$8:$A57))</f>
        <v>2</v>
      </c>
      <c r="AE57" s="310"/>
      <c r="AF57" s="311"/>
      <c r="AG57" s="311"/>
      <c r="AH57" s="311"/>
      <c r="AI57" s="311"/>
      <c r="AJ57" s="311"/>
      <c r="AK57" s="312"/>
      <c r="AL57" s="312"/>
      <c r="AM57" s="312"/>
    </row>
    <row r="58" spans="1:39" ht="22.9" customHeight="1" thickTop="1" thickBot="1">
      <c r="A58" s="599"/>
      <c r="B58" s="888"/>
      <c r="C58" s="890"/>
      <c r="D58" s="768"/>
      <c r="E58" s="574" t="s">
        <v>325</v>
      </c>
      <c r="F58" s="230" t="s">
        <v>588</v>
      </c>
      <c r="G58" s="222">
        <v>11</v>
      </c>
      <c r="H58" s="222">
        <f t="shared" ref="H58:H65" si="7">MROUND(INDEX($C:$C,MATCH(AD58,$AD:$AD,0))*G58/1000,1)</f>
        <v>15</v>
      </c>
      <c r="I58" s="225" t="str">
        <f t="shared" si="5"/>
        <v>15K</v>
      </c>
      <c r="J58" s="222"/>
      <c r="K58" s="623" t="s">
        <v>239</v>
      </c>
      <c r="L58" s="774"/>
      <c r="M58" s="774"/>
      <c r="N58" s="789"/>
      <c r="O58" s="774"/>
      <c r="P58" s="774"/>
      <c r="Q58" s="774"/>
      <c r="R58" s="885"/>
      <c r="S58" s="531"/>
      <c r="T58" s="531"/>
      <c r="U58" s="592"/>
      <c r="V58" s="595"/>
      <c r="W58" s="531"/>
      <c r="X58" s="531"/>
      <c r="Y58" s="531"/>
      <c r="Z58" s="531"/>
      <c r="AA58" s="877"/>
      <c r="AB58" s="878"/>
      <c r="AC58" s="319"/>
      <c r="AD58" s="310">
        <f>IF($A58=0,COUNTA($A$8:$A57),COUNTA($A$8:$A58))</f>
        <v>2</v>
      </c>
      <c r="AE58" s="310"/>
      <c r="AF58" s="311"/>
      <c r="AG58" s="311"/>
      <c r="AH58" s="311"/>
      <c r="AI58" s="311"/>
      <c r="AJ58" s="311"/>
      <c r="AK58" s="312"/>
      <c r="AL58" s="312"/>
      <c r="AM58" s="312"/>
    </row>
    <row r="59" spans="1:39" ht="22.9" customHeight="1" thickTop="1" thickBot="1">
      <c r="A59" s="599"/>
      <c r="B59" s="888"/>
      <c r="C59" s="890"/>
      <c r="D59" s="768"/>
      <c r="E59" s="615"/>
      <c r="F59" s="241" t="s">
        <v>721</v>
      </c>
      <c r="G59" s="232">
        <v>18</v>
      </c>
      <c r="H59" s="232">
        <f t="shared" si="7"/>
        <v>25</v>
      </c>
      <c r="I59" s="277" t="str">
        <f t="shared" si="5"/>
        <v>25K</v>
      </c>
      <c r="J59" s="232"/>
      <c r="K59" s="623"/>
      <c r="L59" s="774"/>
      <c r="M59" s="774"/>
      <c r="N59" s="789"/>
      <c r="O59" s="774"/>
      <c r="P59" s="774"/>
      <c r="Q59" s="774"/>
      <c r="R59" s="885"/>
      <c r="S59" s="533"/>
      <c r="T59" s="533"/>
      <c r="U59" s="593"/>
      <c r="V59" s="596"/>
      <c r="W59" s="533"/>
      <c r="X59" s="533"/>
      <c r="Y59" s="533"/>
      <c r="Z59" s="533"/>
      <c r="AA59" s="877"/>
      <c r="AB59" s="878"/>
      <c r="AC59" s="319"/>
      <c r="AD59" s="310">
        <f>IF($A59=0,COUNTA($A$8:$A58),COUNTA($A$8:$A59))</f>
        <v>2</v>
      </c>
      <c r="AE59" s="310"/>
      <c r="AF59" s="311"/>
      <c r="AG59" s="311"/>
      <c r="AH59" s="311"/>
      <c r="AI59" s="311"/>
      <c r="AJ59" s="311"/>
      <c r="AK59" s="312"/>
      <c r="AL59" s="312"/>
      <c r="AM59" s="312"/>
    </row>
    <row r="60" spans="1:39" ht="22.9" customHeight="1" thickTop="1" thickBot="1">
      <c r="A60" s="599"/>
      <c r="B60" s="888"/>
      <c r="C60" s="890"/>
      <c r="D60" s="768"/>
      <c r="E60" s="615"/>
      <c r="F60" s="232" t="s">
        <v>241</v>
      </c>
      <c r="G60" s="232">
        <v>4.5</v>
      </c>
      <c r="H60" s="232">
        <f t="shared" si="7"/>
        <v>6</v>
      </c>
      <c r="I60" s="277" t="str">
        <f t="shared" si="5"/>
        <v>6K</v>
      </c>
      <c r="J60" s="232"/>
      <c r="K60" s="623"/>
      <c r="L60" s="774"/>
      <c r="M60" s="774"/>
      <c r="N60" s="789"/>
      <c r="O60" s="774"/>
      <c r="P60" s="774"/>
      <c r="Q60" s="774"/>
      <c r="R60" s="885"/>
      <c r="S60" s="533"/>
      <c r="T60" s="533"/>
      <c r="U60" s="593"/>
      <c r="V60" s="596"/>
      <c r="W60" s="533"/>
      <c r="X60" s="533"/>
      <c r="Y60" s="533"/>
      <c r="Z60" s="533"/>
      <c r="AA60" s="877"/>
      <c r="AB60" s="878"/>
      <c r="AC60" s="319"/>
      <c r="AD60" s="310">
        <f>IF($A60=0,COUNTA($A$8:$A59),COUNTA($A$8:$A60))</f>
        <v>2</v>
      </c>
      <c r="AE60" s="310"/>
      <c r="AF60" s="311"/>
      <c r="AG60" s="311"/>
      <c r="AH60" s="311"/>
      <c r="AI60" s="311"/>
      <c r="AJ60" s="311"/>
      <c r="AK60" s="312"/>
      <c r="AL60" s="312"/>
      <c r="AM60" s="312"/>
    </row>
    <row r="61" spans="1:39" ht="22.9" customHeight="1" thickTop="1" thickBot="1">
      <c r="A61" s="599"/>
      <c r="B61" s="888"/>
      <c r="C61" s="890"/>
      <c r="D61" s="768"/>
      <c r="E61" s="615"/>
      <c r="F61" s="232" t="s">
        <v>247</v>
      </c>
      <c r="G61" s="232">
        <v>1</v>
      </c>
      <c r="H61" s="232">
        <f t="shared" si="7"/>
        <v>1</v>
      </c>
      <c r="I61" s="277" t="str">
        <f t="shared" ref="I61" si="8">H61&amp;+"K"</f>
        <v>1K</v>
      </c>
      <c r="J61" s="232"/>
      <c r="K61" s="623"/>
      <c r="L61" s="774"/>
      <c r="M61" s="774"/>
      <c r="N61" s="789"/>
      <c r="O61" s="774"/>
      <c r="P61" s="774"/>
      <c r="Q61" s="774"/>
      <c r="R61" s="885"/>
      <c r="S61" s="533"/>
      <c r="T61" s="533"/>
      <c r="U61" s="593"/>
      <c r="V61" s="596"/>
      <c r="W61" s="533"/>
      <c r="X61" s="533"/>
      <c r="Y61" s="533"/>
      <c r="Z61" s="533"/>
      <c r="AA61" s="877"/>
      <c r="AB61" s="878"/>
      <c r="AC61" s="319"/>
      <c r="AD61" s="310">
        <f>IF($A61=0,COUNTA($A$8:$A60),COUNTA($A$8:$A61))</f>
        <v>2</v>
      </c>
      <c r="AE61" s="310"/>
      <c r="AF61" s="311"/>
      <c r="AG61" s="311"/>
      <c r="AH61" s="311"/>
      <c r="AI61" s="311"/>
      <c r="AJ61" s="311"/>
      <c r="AK61" s="312"/>
      <c r="AL61" s="312"/>
      <c r="AM61" s="312"/>
    </row>
    <row r="62" spans="1:39" ht="22.9" hidden="1" customHeight="1" thickTop="1" thickBot="1">
      <c r="A62" s="599"/>
      <c r="B62" s="888"/>
      <c r="C62" s="890"/>
      <c r="D62" s="768"/>
      <c r="E62" s="615"/>
      <c r="F62" s="223"/>
      <c r="G62" s="232"/>
      <c r="H62" s="232">
        <f t="shared" si="7"/>
        <v>0</v>
      </c>
      <c r="I62" s="277" t="str">
        <f t="shared" si="5"/>
        <v>0K</v>
      </c>
      <c r="J62" s="223"/>
      <c r="K62" s="623"/>
      <c r="L62" s="774"/>
      <c r="M62" s="774"/>
      <c r="N62" s="789"/>
      <c r="O62" s="774"/>
      <c r="P62" s="774"/>
      <c r="Q62" s="774"/>
      <c r="R62" s="885"/>
      <c r="S62" s="533"/>
      <c r="T62" s="533"/>
      <c r="U62" s="593"/>
      <c r="V62" s="596"/>
      <c r="W62" s="533"/>
      <c r="X62" s="533"/>
      <c r="Y62" s="533"/>
      <c r="Z62" s="533"/>
      <c r="AA62" s="877"/>
      <c r="AB62" s="878"/>
      <c r="AC62" s="319"/>
      <c r="AD62" s="310">
        <f>IF($A62=0,COUNTA($A$8:$A61),COUNTA($A$8:$A62))</f>
        <v>2</v>
      </c>
      <c r="AE62" s="310"/>
      <c r="AF62" s="311"/>
      <c r="AG62" s="311"/>
      <c r="AH62" s="311"/>
      <c r="AI62" s="311"/>
      <c r="AJ62" s="311"/>
      <c r="AK62" s="312"/>
      <c r="AL62" s="312"/>
      <c r="AM62" s="312"/>
    </row>
    <row r="63" spans="1:39" ht="22.9" hidden="1" customHeight="1" thickTop="1" thickBot="1">
      <c r="A63" s="599"/>
      <c r="B63" s="888"/>
      <c r="C63" s="890"/>
      <c r="D63" s="768"/>
      <c r="E63" s="615"/>
      <c r="F63" s="223"/>
      <c r="G63" s="232"/>
      <c r="H63" s="232">
        <f t="shared" si="7"/>
        <v>0</v>
      </c>
      <c r="I63" s="232" t="str">
        <f t="shared" si="5"/>
        <v>0K</v>
      </c>
      <c r="J63" s="223"/>
      <c r="K63" s="623"/>
      <c r="L63" s="774"/>
      <c r="M63" s="774"/>
      <c r="N63" s="789"/>
      <c r="O63" s="774"/>
      <c r="P63" s="774"/>
      <c r="Q63" s="774"/>
      <c r="R63" s="885"/>
      <c r="S63" s="533"/>
      <c r="T63" s="533"/>
      <c r="U63" s="593"/>
      <c r="V63" s="596"/>
      <c r="W63" s="533"/>
      <c r="X63" s="533"/>
      <c r="Y63" s="533"/>
      <c r="Z63" s="533"/>
      <c r="AA63" s="877"/>
      <c r="AB63" s="878"/>
      <c r="AC63" s="319"/>
      <c r="AD63" s="310">
        <f>IF($A63=0,COUNTA($A$8:$A62),COUNTA($A$8:$A63))</f>
        <v>2</v>
      </c>
      <c r="AE63" s="310"/>
      <c r="AF63" s="311"/>
      <c r="AG63" s="311"/>
      <c r="AH63" s="311"/>
      <c r="AI63" s="311"/>
      <c r="AJ63" s="311"/>
      <c r="AK63" s="312"/>
      <c r="AL63" s="312"/>
      <c r="AM63" s="312"/>
    </row>
    <row r="64" spans="1:39" ht="22.9" hidden="1" customHeight="1" thickTop="1" thickBot="1">
      <c r="A64" s="599"/>
      <c r="B64" s="888"/>
      <c r="C64" s="890"/>
      <c r="D64" s="768"/>
      <c r="E64" s="615"/>
      <c r="F64" s="239"/>
      <c r="G64" s="232"/>
      <c r="H64" s="232">
        <f t="shared" si="7"/>
        <v>0</v>
      </c>
      <c r="I64" s="277" t="str">
        <f t="shared" si="5"/>
        <v>0K</v>
      </c>
      <c r="J64" s="223"/>
      <c r="K64" s="623"/>
      <c r="L64" s="774"/>
      <c r="M64" s="774"/>
      <c r="N64" s="789"/>
      <c r="O64" s="774"/>
      <c r="P64" s="774"/>
      <c r="Q64" s="774"/>
      <c r="R64" s="885"/>
      <c r="S64" s="533"/>
      <c r="T64" s="533"/>
      <c r="U64" s="593"/>
      <c r="V64" s="596"/>
      <c r="W64" s="533"/>
      <c r="X64" s="533"/>
      <c r="Y64" s="533"/>
      <c r="Z64" s="533"/>
      <c r="AA64" s="877"/>
      <c r="AB64" s="878"/>
      <c r="AC64" s="319"/>
      <c r="AD64" s="310">
        <f>IF($A64=0,COUNTA($A$8:$A63),COUNTA($A$8:$A64))</f>
        <v>2</v>
      </c>
      <c r="AE64" s="310"/>
      <c r="AF64" s="311"/>
      <c r="AG64" s="311"/>
      <c r="AH64" s="311"/>
      <c r="AI64" s="311"/>
      <c r="AJ64" s="311"/>
      <c r="AK64" s="312"/>
      <c r="AL64" s="312"/>
      <c r="AM64" s="312"/>
    </row>
    <row r="65" spans="1:39" ht="22.9" hidden="1" customHeight="1" thickTop="1" thickBot="1">
      <c r="A65" s="599"/>
      <c r="B65" s="888"/>
      <c r="C65" s="890"/>
      <c r="D65" s="768"/>
      <c r="E65" s="621"/>
      <c r="F65" s="227"/>
      <c r="G65" s="232"/>
      <c r="H65" s="232">
        <f t="shared" si="7"/>
        <v>0</v>
      </c>
      <c r="I65" s="232" t="str">
        <f t="shared" si="5"/>
        <v>0K</v>
      </c>
      <c r="J65" s="224"/>
      <c r="K65" s="623"/>
      <c r="L65" s="774"/>
      <c r="M65" s="774"/>
      <c r="N65" s="789"/>
      <c r="O65" s="774"/>
      <c r="P65" s="774"/>
      <c r="Q65" s="774"/>
      <c r="R65" s="885"/>
      <c r="S65" s="632"/>
      <c r="T65" s="632"/>
      <c r="U65" s="643"/>
      <c r="V65" s="634"/>
      <c r="W65" s="632"/>
      <c r="X65" s="632"/>
      <c r="Y65" s="632"/>
      <c r="Z65" s="632"/>
      <c r="AA65" s="877"/>
      <c r="AB65" s="878"/>
      <c r="AC65" s="319"/>
      <c r="AD65" s="310">
        <f>IF($A65=0,COUNTA($A$8:$A64),COUNTA($A$8:$A65))</f>
        <v>2</v>
      </c>
      <c r="AE65" s="310"/>
      <c r="AF65" s="311"/>
      <c r="AG65" s="311"/>
      <c r="AH65" s="311"/>
      <c r="AI65" s="311"/>
      <c r="AJ65" s="311"/>
      <c r="AK65" s="312"/>
      <c r="AL65" s="312"/>
      <c r="AM65" s="312"/>
    </row>
    <row r="66" spans="1:39" ht="22.9" customHeight="1" thickTop="1" thickBot="1">
      <c r="A66" s="599"/>
      <c r="B66" s="889"/>
      <c r="C66" s="891"/>
      <c r="D66" s="769"/>
      <c r="E66" s="324" t="s">
        <v>437</v>
      </c>
      <c r="F66" s="775" t="s">
        <v>438</v>
      </c>
      <c r="G66" s="776"/>
      <c r="H66" s="776"/>
      <c r="I66" s="776"/>
      <c r="J66" s="278"/>
      <c r="K66" s="279" t="s">
        <v>100</v>
      </c>
      <c r="L66" s="774"/>
      <c r="M66" s="774"/>
      <c r="N66" s="789"/>
      <c r="O66" s="774"/>
      <c r="P66" s="774"/>
      <c r="Q66" s="774"/>
      <c r="R66" s="885"/>
      <c r="S66" s="235"/>
      <c r="T66" s="235"/>
      <c r="U66" s="271"/>
      <c r="V66" s="237"/>
      <c r="W66" s="235"/>
      <c r="X66" s="235"/>
      <c r="Y66" s="235"/>
      <c r="Z66" s="235"/>
      <c r="AA66" s="879"/>
      <c r="AB66" s="880"/>
      <c r="AC66" s="319"/>
      <c r="AD66" s="310">
        <f>IF($A66=0,COUNTA($A$8:$A65),COUNTA($A$8:$A66))</f>
        <v>2</v>
      </c>
      <c r="AE66" s="310"/>
      <c r="AF66" s="311"/>
      <c r="AG66" s="311"/>
      <c r="AH66" s="311"/>
      <c r="AI66" s="311"/>
      <c r="AJ66" s="311"/>
      <c r="AK66" s="312"/>
      <c r="AL66" s="312"/>
      <c r="AM66" s="312"/>
    </row>
    <row r="67" spans="1:39" ht="22.15" customHeight="1" thickTop="1">
      <c r="A67" s="718">
        <v>45306</v>
      </c>
      <c r="B67" s="870" t="s">
        <v>204</v>
      </c>
      <c r="C67" s="871">
        <v>1363</v>
      </c>
      <c r="D67" s="725" t="str">
        <f>E67</f>
        <v>蠔油鮮蔬燴飯</v>
      </c>
      <c r="E67" s="957" t="s">
        <v>658</v>
      </c>
      <c r="F67" s="169" t="s">
        <v>603</v>
      </c>
      <c r="G67" s="169">
        <v>22</v>
      </c>
      <c r="H67" s="281">
        <f t="shared" ref="H67:H72" si="9">MROUND(INDEX($C:$C,MATCH(AD67,$AD:$AD,0))*G67/1000,1)</f>
        <v>30</v>
      </c>
      <c r="I67" s="217" t="str">
        <f>H67&amp;+"K"</f>
        <v>30K</v>
      </c>
      <c r="J67" s="230"/>
      <c r="K67" s="872" t="s">
        <v>604</v>
      </c>
      <c r="L67" s="858">
        <v>5</v>
      </c>
      <c r="M67" s="851">
        <v>2.7</v>
      </c>
      <c r="N67" s="865">
        <v>1.8</v>
      </c>
      <c r="O67" s="851">
        <v>1</v>
      </c>
      <c r="P67" s="851">
        <v>2.5</v>
      </c>
      <c r="Q67" s="727">
        <v>0</v>
      </c>
      <c r="R67" s="873">
        <f>SUM(L67*70)+(M67*75)+(N67*25)+(O67*60)+(P67*45)+(Q67*150)</f>
        <v>770</v>
      </c>
      <c r="S67" s="855"/>
      <c r="T67" s="855"/>
      <c r="U67" s="856"/>
      <c r="V67" s="857"/>
      <c r="W67" s="855"/>
      <c r="X67" s="855"/>
      <c r="Y67" s="855"/>
      <c r="Z67" s="855"/>
      <c r="AA67" s="844"/>
      <c r="AB67" s="845"/>
      <c r="AC67" s="319"/>
      <c r="AD67" s="310">
        <f>IF($A67=0,COUNTA($A$8:$A66),COUNTA($A$8:$A67))</f>
        <v>3</v>
      </c>
      <c r="AE67" s="310"/>
      <c r="AF67" s="311"/>
      <c r="AG67" s="311"/>
      <c r="AH67" s="311"/>
      <c r="AI67" s="311"/>
      <c r="AJ67" s="311"/>
      <c r="AK67" s="312"/>
      <c r="AL67" s="312"/>
      <c r="AM67" s="312"/>
    </row>
    <row r="68" spans="1:39" ht="22.15" customHeight="1">
      <c r="A68" s="599"/>
      <c r="B68" s="603"/>
      <c r="C68" s="607"/>
      <c r="D68" s="611"/>
      <c r="E68" s="894"/>
      <c r="F68" s="108" t="s">
        <v>242</v>
      </c>
      <c r="G68" s="108">
        <v>30.5</v>
      </c>
      <c r="H68" s="231">
        <f t="shared" si="9"/>
        <v>42</v>
      </c>
      <c r="I68" s="231" t="str">
        <f>H68&amp;+"K"</f>
        <v>42K</v>
      </c>
      <c r="J68" s="264"/>
      <c r="K68" s="745"/>
      <c r="L68" s="859"/>
      <c r="M68" s="852"/>
      <c r="N68" s="866"/>
      <c r="O68" s="852"/>
      <c r="P68" s="852"/>
      <c r="Q68" s="649"/>
      <c r="R68" s="874"/>
      <c r="S68" s="532"/>
      <c r="T68" s="532"/>
      <c r="U68" s="594"/>
      <c r="V68" s="597"/>
      <c r="W68" s="532"/>
      <c r="X68" s="532"/>
      <c r="Y68" s="532"/>
      <c r="Z68" s="532"/>
      <c r="AA68" s="846"/>
      <c r="AB68" s="847"/>
      <c r="AC68" s="319"/>
      <c r="AD68" s="310">
        <f>IF($A68=0,COUNTA($A$8:$A67),COUNTA($A$8:$A68))</f>
        <v>3</v>
      </c>
      <c r="AE68" s="310"/>
      <c r="AF68" s="311"/>
      <c r="AG68" s="311"/>
      <c r="AH68" s="311"/>
      <c r="AI68" s="311"/>
      <c r="AJ68" s="311"/>
      <c r="AK68" s="312"/>
      <c r="AL68" s="312"/>
      <c r="AM68" s="312"/>
    </row>
    <row r="69" spans="1:39" ht="22.15" customHeight="1">
      <c r="A69" s="599"/>
      <c r="B69" s="603"/>
      <c r="C69" s="607"/>
      <c r="D69" s="611"/>
      <c r="E69" s="894"/>
      <c r="F69" s="108" t="s">
        <v>602</v>
      </c>
      <c r="G69" s="108">
        <v>22</v>
      </c>
      <c r="H69" s="231">
        <f t="shared" si="9"/>
        <v>30</v>
      </c>
      <c r="I69" s="231" t="str">
        <f t="shared" ref="I69:I96" si="10">H69&amp;+"K"</f>
        <v>30K</v>
      </c>
      <c r="J69" s="264"/>
      <c r="K69" s="636"/>
      <c r="L69" s="859"/>
      <c r="M69" s="852"/>
      <c r="N69" s="866"/>
      <c r="O69" s="852"/>
      <c r="P69" s="852"/>
      <c r="Q69" s="649"/>
      <c r="R69" s="874"/>
      <c r="S69" s="532"/>
      <c r="T69" s="532"/>
      <c r="U69" s="594"/>
      <c r="V69" s="597"/>
      <c r="W69" s="532"/>
      <c r="X69" s="532"/>
      <c r="Y69" s="532"/>
      <c r="Z69" s="532"/>
      <c r="AA69" s="846"/>
      <c r="AB69" s="847"/>
      <c r="AC69" s="319"/>
      <c r="AD69" s="310">
        <f>IF($A69=0,COUNTA($A$8:$A68),COUNTA($A$8:$A69))</f>
        <v>3</v>
      </c>
      <c r="AE69" s="310"/>
      <c r="AF69" s="311"/>
      <c r="AG69" s="311"/>
      <c r="AH69" s="311"/>
      <c r="AI69" s="311"/>
      <c r="AJ69" s="311"/>
      <c r="AK69" s="312"/>
      <c r="AL69" s="312"/>
      <c r="AM69" s="312"/>
    </row>
    <row r="70" spans="1:39" ht="22.15" customHeight="1">
      <c r="A70" s="599"/>
      <c r="B70" s="603"/>
      <c r="C70" s="607"/>
      <c r="D70" s="611"/>
      <c r="E70" s="894"/>
      <c r="F70" s="108" t="s">
        <v>697</v>
      </c>
      <c r="G70" s="108">
        <v>4.5</v>
      </c>
      <c r="H70" s="264">
        <f t="shared" si="9"/>
        <v>6</v>
      </c>
      <c r="I70" s="264" t="str">
        <f t="shared" si="10"/>
        <v>6K</v>
      </c>
      <c r="J70" s="264"/>
      <c r="K70" s="636"/>
      <c r="L70" s="859"/>
      <c r="M70" s="852"/>
      <c r="N70" s="866"/>
      <c r="O70" s="852"/>
      <c r="P70" s="852"/>
      <c r="Q70" s="649"/>
      <c r="R70" s="874"/>
      <c r="S70" s="532"/>
      <c r="T70" s="532"/>
      <c r="U70" s="594"/>
      <c r="V70" s="597"/>
      <c r="W70" s="532"/>
      <c r="X70" s="532"/>
      <c r="Y70" s="532"/>
      <c r="Z70" s="532"/>
      <c r="AA70" s="846"/>
      <c r="AB70" s="847"/>
      <c r="AC70" s="319"/>
      <c r="AD70" s="310">
        <f>IF($A70=0,COUNTA($A$8:$A69),COUNTA($A$8:$A70))</f>
        <v>3</v>
      </c>
      <c r="AE70" s="310"/>
      <c r="AF70" s="311"/>
      <c r="AG70" s="311"/>
      <c r="AH70" s="311"/>
      <c r="AI70" s="311"/>
      <c r="AJ70" s="311"/>
      <c r="AK70" s="312"/>
      <c r="AL70" s="312"/>
      <c r="AM70" s="312"/>
    </row>
    <row r="71" spans="1:39" ht="22.15" customHeight="1">
      <c r="A71" s="599"/>
      <c r="B71" s="603"/>
      <c r="C71" s="607"/>
      <c r="D71" s="611"/>
      <c r="E71" s="894"/>
      <c r="F71" s="108" t="s">
        <v>605</v>
      </c>
      <c r="G71" s="108"/>
      <c r="H71" s="264">
        <f t="shared" si="9"/>
        <v>0</v>
      </c>
      <c r="I71" s="264" t="s">
        <v>606</v>
      </c>
      <c r="J71" s="264"/>
      <c r="K71" s="636"/>
      <c r="L71" s="859"/>
      <c r="M71" s="852"/>
      <c r="N71" s="866"/>
      <c r="O71" s="852"/>
      <c r="P71" s="852"/>
      <c r="Q71" s="649"/>
      <c r="R71" s="874"/>
      <c r="S71" s="532"/>
      <c r="T71" s="532"/>
      <c r="U71" s="594"/>
      <c r="V71" s="597"/>
      <c r="W71" s="532"/>
      <c r="X71" s="532"/>
      <c r="Y71" s="532"/>
      <c r="Z71" s="532"/>
      <c r="AA71" s="846"/>
      <c r="AB71" s="847"/>
      <c r="AC71" s="319"/>
      <c r="AD71" s="310">
        <f>IF($A71=0,COUNTA($A$8:$A70),COUNTA($A$8:$A71))</f>
        <v>3</v>
      </c>
      <c r="AE71" s="310"/>
      <c r="AF71" s="311"/>
      <c r="AG71" s="311"/>
      <c r="AH71" s="311"/>
      <c r="AI71" s="311"/>
      <c r="AJ71" s="311"/>
      <c r="AK71" s="312"/>
      <c r="AL71" s="312"/>
      <c r="AM71" s="312"/>
    </row>
    <row r="72" spans="1:39" ht="22.15" customHeight="1">
      <c r="A72" s="599"/>
      <c r="B72" s="603"/>
      <c r="C72" s="607"/>
      <c r="D72" s="611"/>
      <c r="E72" s="894"/>
      <c r="F72" s="108" t="s">
        <v>706</v>
      </c>
      <c r="G72" s="170"/>
      <c r="H72" s="264">
        <f t="shared" si="9"/>
        <v>0</v>
      </c>
      <c r="I72" s="264" t="s">
        <v>607</v>
      </c>
      <c r="J72" s="264"/>
      <c r="K72" s="636"/>
      <c r="L72" s="859"/>
      <c r="M72" s="852"/>
      <c r="N72" s="866"/>
      <c r="O72" s="852"/>
      <c r="P72" s="852"/>
      <c r="Q72" s="649"/>
      <c r="R72" s="874"/>
      <c r="S72" s="532"/>
      <c r="T72" s="532"/>
      <c r="U72" s="594"/>
      <c r="V72" s="597"/>
      <c r="W72" s="532"/>
      <c r="X72" s="532"/>
      <c r="Y72" s="532"/>
      <c r="Z72" s="532"/>
      <c r="AA72" s="846"/>
      <c r="AB72" s="847"/>
      <c r="AC72" s="319"/>
      <c r="AD72" s="310">
        <f>IF($A72=0,COUNTA($A$8:$A71),COUNTA($A$8:$A72))</f>
        <v>3</v>
      </c>
      <c r="AE72" s="310"/>
      <c r="AF72" s="311"/>
      <c r="AG72" s="311"/>
      <c r="AH72" s="311"/>
      <c r="AI72" s="311"/>
      <c r="AJ72" s="311"/>
      <c r="AK72" s="312"/>
      <c r="AL72" s="312"/>
      <c r="AM72" s="312"/>
    </row>
    <row r="73" spans="1:39" ht="22.15" customHeight="1">
      <c r="A73" s="599"/>
      <c r="B73" s="603"/>
      <c r="C73" s="607"/>
      <c r="D73" s="611"/>
      <c r="E73" s="894"/>
      <c r="F73" s="170" t="s">
        <v>345</v>
      </c>
      <c r="G73" s="170">
        <v>8</v>
      </c>
      <c r="H73" s="264">
        <f>G73*$C$38/1000</f>
        <v>10.904</v>
      </c>
      <c r="I73" s="264" t="str">
        <f>MROUND(H73,3)&amp;+"K"</f>
        <v>12K</v>
      </c>
      <c r="J73" s="265"/>
      <c r="K73" s="636"/>
      <c r="L73" s="859"/>
      <c r="M73" s="852"/>
      <c r="N73" s="866"/>
      <c r="O73" s="852"/>
      <c r="P73" s="852"/>
      <c r="Q73" s="649"/>
      <c r="R73" s="874"/>
      <c r="S73" s="532"/>
      <c r="T73" s="532"/>
      <c r="U73" s="594"/>
      <c r="V73" s="597"/>
      <c r="W73" s="532"/>
      <c r="X73" s="532"/>
      <c r="Y73" s="532"/>
      <c r="Z73" s="532"/>
      <c r="AA73" s="846"/>
      <c r="AB73" s="847"/>
      <c r="AC73" s="319"/>
      <c r="AD73" s="310"/>
      <c r="AE73" s="310"/>
      <c r="AF73" s="311"/>
      <c r="AG73" s="311"/>
      <c r="AH73" s="311"/>
      <c r="AI73" s="311"/>
      <c r="AJ73" s="311"/>
      <c r="AK73" s="312"/>
      <c r="AL73" s="312"/>
      <c r="AM73" s="312"/>
    </row>
    <row r="74" spans="1:39" ht="22.15" customHeight="1">
      <c r="A74" s="599"/>
      <c r="B74" s="603"/>
      <c r="C74" s="607"/>
      <c r="D74" s="611"/>
      <c r="E74" s="894"/>
      <c r="F74" s="170" t="s">
        <v>488</v>
      </c>
      <c r="G74" s="170"/>
      <c r="H74" s="264">
        <f>G74*$C$38/1000</f>
        <v>0</v>
      </c>
      <c r="I74" s="264" t="s">
        <v>596</v>
      </c>
      <c r="J74" s="265"/>
      <c r="K74" s="636"/>
      <c r="L74" s="859"/>
      <c r="M74" s="852"/>
      <c r="N74" s="866"/>
      <c r="O74" s="852"/>
      <c r="P74" s="852"/>
      <c r="Q74" s="649"/>
      <c r="R74" s="874"/>
      <c r="S74" s="532"/>
      <c r="T74" s="532"/>
      <c r="U74" s="594"/>
      <c r="V74" s="597"/>
      <c r="W74" s="532"/>
      <c r="X74" s="532"/>
      <c r="Y74" s="532"/>
      <c r="Z74" s="532"/>
      <c r="AA74" s="846"/>
      <c r="AB74" s="847"/>
      <c r="AC74" s="319"/>
      <c r="AD74" s="310"/>
      <c r="AE74" s="310"/>
      <c r="AF74" s="311"/>
      <c r="AG74" s="311"/>
      <c r="AH74" s="311"/>
      <c r="AI74" s="311"/>
      <c r="AJ74" s="311"/>
      <c r="AK74" s="312"/>
      <c r="AL74" s="312"/>
      <c r="AM74" s="312"/>
    </row>
    <row r="75" spans="1:39" ht="22.15" customHeight="1" thickBot="1">
      <c r="A75" s="599"/>
      <c r="B75" s="603"/>
      <c r="C75" s="607"/>
      <c r="D75" s="611"/>
      <c r="E75" s="894"/>
      <c r="F75" s="390" t="s">
        <v>431</v>
      </c>
      <c r="G75" s="390">
        <v>1.5</v>
      </c>
      <c r="H75" s="390">
        <f t="shared" ref="H75:H83" si="11">MROUND(INDEX($C:$C,MATCH(AD75,$AD:$AD,0))*G75/1000,1)</f>
        <v>2</v>
      </c>
      <c r="I75" s="186" t="str">
        <f>MROUND(H75,1)&amp;+"K"</f>
        <v>2K</v>
      </c>
      <c r="J75" s="265"/>
      <c r="K75" s="636"/>
      <c r="L75" s="859"/>
      <c r="M75" s="852"/>
      <c r="N75" s="866"/>
      <c r="O75" s="852"/>
      <c r="P75" s="852"/>
      <c r="Q75" s="649"/>
      <c r="R75" s="874"/>
      <c r="S75" s="532"/>
      <c r="T75" s="532"/>
      <c r="U75" s="594"/>
      <c r="V75" s="597"/>
      <c r="W75" s="532"/>
      <c r="X75" s="532"/>
      <c r="Y75" s="532"/>
      <c r="Z75" s="532"/>
      <c r="AA75" s="846"/>
      <c r="AB75" s="847"/>
      <c r="AC75" s="319"/>
      <c r="AD75" s="310">
        <f>IF($A75=0,COUNTA($A$8:$A72),COUNTA($A$8:$A75))</f>
        <v>3</v>
      </c>
      <c r="AE75" s="310"/>
      <c r="AF75" s="311"/>
      <c r="AG75" s="311"/>
      <c r="AH75" s="311"/>
      <c r="AI75" s="311"/>
      <c r="AJ75" s="311"/>
      <c r="AK75" s="312"/>
      <c r="AL75" s="312"/>
      <c r="AM75" s="312"/>
    </row>
    <row r="76" spans="1:39" ht="22.15" hidden="1" customHeight="1" thickBot="1">
      <c r="A76" s="599"/>
      <c r="B76" s="603"/>
      <c r="C76" s="607"/>
      <c r="D76" s="611"/>
      <c r="E76" s="894"/>
      <c r="F76" s="264"/>
      <c r="G76" s="264"/>
      <c r="H76" s="264">
        <f t="shared" si="11"/>
        <v>0</v>
      </c>
      <c r="I76" s="265" t="str">
        <f t="shared" ref="I76" si="12">MROUND(H76,3)&amp;+"K"</f>
        <v>0K</v>
      </c>
      <c r="J76" s="265"/>
      <c r="K76" s="636"/>
      <c r="L76" s="859"/>
      <c r="M76" s="852"/>
      <c r="N76" s="866"/>
      <c r="O76" s="852"/>
      <c r="P76" s="852"/>
      <c r="Q76" s="649"/>
      <c r="R76" s="874"/>
      <c r="S76" s="532"/>
      <c r="T76" s="532"/>
      <c r="U76" s="594"/>
      <c r="V76" s="597"/>
      <c r="W76" s="532"/>
      <c r="X76" s="532"/>
      <c r="Y76" s="532"/>
      <c r="Z76" s="532"/>
      <c r="AA76" s="846"/>
      <c r="AB76" s="847"/>
      <c r="AC76" s="319"/>
      <c r="AD76" s="310">
        <f>IF($A76=0,COUNTA($A$8:$A75),COUNTA($A$8:$A76))</f>
        <v>3</v>
      </c>
      <c r="AE76" s="310"/>
      <c r="AF76" s="311"/>
      <c r="AG76" s="311"/>
      <c r="AH76" s="311"/>
      <c r="AI76" s="311"/>
      <c r="AJ76" s="311"/>
      <c r="AK76" s="312"/>
      <c r="AL76" s="312"/>
      <c r="AM76" s="312"/>
    </row>
    <row r="77" spans="1:39" ht="22.9" hidden="1" customHeight="1" thickBot="1">
      <c r="A77" s="599"/>
      <c r="B77" s="603"/>
      <c r="C77" s="607"/>
      <c r="D77" s="611"/>
      <c r="E77" s="895"/>
      <c r="F77" s="265"/>
      <c r="G77" s="265"/>
      <c r="H77" s="265">
        <f t="shared" si="11"/>
        <v>0</v>
      </c>
      <c r="I77" s="265" t="str">
        <f t="shared" si="10"/>
        <v>0K</v>
      </c>
      <c r="J77" s="250"/>
      <c r="K77" s="636"/>
      <c r="L77" s="859"/>
      <c r="M77" s="852"/>
      <c r="N77" s="866"/>
      <c r="O77" s="852"/>
      <c r="P77" s="852"/>
      <c r="Q77" s="649"/>
      <c r="R77" s="874"/>
      <c r="S77" s="532"/>
      <c r="T77" s="532"/>
      <c r="U77" s="594"/>
      <c r="V77" s="597"/>
      <c r="W77" s="532"/>
      <c r="X77" s="532"/>
      <c r="Y77" s="532"/>
      <c r="Z77" s="532"/>
      <c r="AA77" s="846"/>
      <c r="AB77" s="847"/>
      <c r="AC77" s="319"/>
      <c r="AD77" s="310">
        <f>IF($A77=0,COUNTA($A$8:$A76),COUNTA($A$8:$A77))</f>
        <v>3</v>
      </c>
      <c r="AE77" s="310"/>
      <c r="AF77" s="311"/>
      <c r="AG77" s="311"/>
      <c r="AH77" s="311"/>
      <c r="AI77" s="311"/>
      <c r="AJ77" s="311"/>
      <c r="AK77" s="312"/>
      <c r="AL77" s="312"/>
      <c r="AM77" s="312"/>
    </row>
    <row r="78" spans="1:39" ht="22.15" customHeight="1">
      <c r="A78" s="599"/>
      <c r="B78" s="603"/>
      <c r="C78" s="607"/>
      <c r="D78" s="611"/>
      <c r="E78" s="576" t="s">
        <v>661</v>
      </c>
      <c r="F78" s="168" t="s">
        <v>698</v>
      </c>
      <c r="G78" s="453">
        <v>64</v>
      </c>
      <c r="H78" s="230">
        <f t="shared" si="11"/>
        <v>87</v>
      </c>
      <c r="I78" s="230" t="str">
        <f t="shared" si="10"/>
        <v>87K</v>
      </c>
      <c r="J78" s="230"/>
      <c r="K78" s="835" t="s">
        <v>660</v>
      </c>
      <c r="L78" s="859"/>
      <c r="M78" s="649"/>
      <c r="N78" s="867"/>
      <c r="O78" s="649"/>
      <c r="P78" s="649"/>
      <c r="Q78" s="649"/>
      <c r="R78" s="874"/>
      <c r="S78" s="531"/>
      <c r="T78" s="531"/>
      <c r="U78" s="592"/>
      <c r="V78" s="595"/>
      <c r="W78" s="531"/>
      <c r="X78" s="531"/>
      <c r="Y78" s="531"/>
      <c r="Z78" s="531"/>
      <c r="AA78" s="846"/>
      <c r="AB78" s="847"/>
      <c r="AC78" s="319"/>
      <c r="AD78" s="310">
        <f>IF($A78=0,COUNTA($A$8:$A77),COUNTA($A$8:$A78))</f>
        <v>3</v>
      </c>
      <c r="AE78" s="310"/>
      <c r="AF78" s="311"/>
      <c r="AG78" s="311"/>
      <c r="AH78" s="311"/>
      <c r="AI78" s="311"/>
      <c r="AJ78" s="311"/>
      <c r="AK78" s="312"/>
      <c r="AL78" s="312"/>
      <c r="AM78" s="312"/>
    </row>
    <row r="79" spans="1:39" ht="22.15" customHeight="1">
      <c r="A79" s="599"/>
      <c r="B79" s="603"/>
      <c r="C79" s="607"/>
      <c r="D79" s="611"/>
      <c r="E79" s="894"/>
      <c r="F79" s="105" t="s">
        <v>699</v>
      </c>
      <c r="G79" s="105">
        <v>28</v>
      </c>
      <c r="H79" s="231">
        <f t="shared" si="11"/>
        <v>38</v>
      </c>
      <c r="I79" s="231" t="str">
        <f t="shared" si="10"/>
        <v>38K</v>
      </c>
      <c r="J79" s="231"/>
      <c r="K79" s="636"/>
      <c r="L79" s="859"/>
      <c r="M79" s="649"/>
      <c r="N79" s="867"/>
      <c r="O79" s="649"/>
      <c r="P79" s="649"/>
      <c r="Q79" s="649"/>
      <c r="R79" s="874"/>
      <c r="S79" s="533"/>
      <c r="T79" s="533"/>
      <c r="U79" s="593"/>
      <c r="V79" s="596"/>
      <c r="W79" s="533"/>
      <c r="X79" s="533"/>
      <c r="Y79" s="533"/>
      <c r="Z79" s="533"/>
      <c r="AA79" s="846"/>
      <c r="AB79" s="847"/>
      <c r="AC79" s="309"/>
      <c r="AD79" s="310">
        <f>IF($A79=0,COUNTA($A$8:$A78),COUNTA($A$8:$A79))</f>
        <v>3</v>
      </c>
      <c r="AE79" s="310"/>
      <c r="AF79" s="311"/>
      <c r="AG79" s="311"/>
      <c r="AH79" s="311"/>
      <c r="AI79" s="311"/>
      <c r="AJ79" s="311"/>
      <c r="AK79" s="312"/>
      <c r="AL79" s="312"/>
      <c r="AM79" s="312"/>
    </row>
    <row r="80" spans="1:39" ht="22.15" customHeight="1">
      <c r="A80" s="599"/>
      <c r="B80" s="603"/>
      <c r="C80" s="607"/>
      <c r="D80" s="611"/>
      <c r="E80" s="894"/>
      <c r="F80" s="149" t="s">
        <v>662</v>
      </c>
      <c r="G80" s="149">
        <v>11</v>
      </c>
      <c r="H80" s="231">
        <f t="shared" si="11"/>
        <v>15</v>
      </c>
      <c r="I80" s="231" t="str">
        <f t="shared" si="10"/>
        <v>15K</v>
      </c>
      <c r="J80" s="231"/>
      <c r="K80" s="636"/>
      <c r="L80" s="859"/>
      <c r="M80" s="649"/>
      <c r="N80" s="867"/>
      <c r="O80" s="649"/>
      <c r="P80" s="649"/>
      <c r="Q80" s="649"/>
      <c r="R80" s="874"/>
      <c r="S80" s="533"/>
      <c r="T80" s="533"/>
      <c r="U80" s="593"/>
      <c r="V80" s="596"/>
      <c r="W80" s="533"/>
      <c r="X80" s="533"/>
      <c r="Y80" s="533"/>
      <c r="Z80" s="533"/>
      <c r="AA80" s="846"/>
      <c r="AB80" s="847"/>
      <c r="AC80" s="309"/>
      <c r="AD80" s="310">
        <f>IF($A80=0,COUNTA($A$8:$A79),COUNTA($A$8:$A80))</f>
        <v>3</v>
      </c>
      <c r="AE80" s="310"/>
      <c r="AF80" s="311"/>
      <c r="AG80" s="311"/>
      <c r="AH80" s="311"/>
      <c r="AI80" s="311"/>
      <c r="AJ80" s="311"/>
      <c r="AK80" s="312"/>
      <c r="AL80" s="312"/>
      <c r="AM80" s="312"/>
    </row>
    <row r="81" spans="1:39" ht="22.15" customHeight="1">
      <c r="A81" s="599"/>
      <c r="B81" s="603"/>
      <c r="C81" s="607"/>
      <c r="D81" s="611"/>
      <c r="E81" s="894"/>
      <c r="F81" s="435" t="s">
        <v>378</v>
      </c>
      <c r="G81" s="449">
        <v>7</v>
      </c>
      <c r="H81" s="231">
        <f t="shared" si="11"/>
        <v>10</v>
      </c>
      <c r="I81" s="231" t="str">
        <f t="shared" si="10"/>
        <v>10K</v>
      </c>
      <c r="J81" s="264"/>
      <c r="K81" s="636"/>
      <c r="L81" s="859"/>
      <c r="M81" s="649"/>
      <c r="N81" s="867"/>
      <c r="O81" s="649"/>
      <c r="P81" s="649"/>
      <c r="Q81" s="649"/>
      <c r="R81" s="874"/>
      <c r="S81" s="533"/>
      <c r="T81" s="533"/>
      <c r="U81" s="593"/>
      <c r="V81" s="596"/>
      <c r="W81" s="533"/>
      <c r="X81" s="533"/>
      <c r="Y81" s="533"/>
      <c r="Z81" s="533"/>
      <c r="AA81" s="846"/>
      <c r="AB81" s="847"/>
      <c r="AC81" s="319"/>
      <c r="AD81" s="310">
        <f>IF($A81=0,COUNTA($A$8:$A80),COUNTA($A$8:$A81))</f>
        <v>3</v>
      </c>
      <c r="AE81" s="310"/>
      <c r="AF81" s="311"/>
      <c r="AG81" s="311"/>
      <c r="AH81" s="311"/>
      <c r="AI81" s="311"/>
      <c r="AJ81" s="311"/>
      <c r="AK81" s="312"/>
      <c r="AL81" s="312"/>
      <c r="AM81" s="312"/>
    </row>
    <row r="82" spans="1:39" ht="22.15" customHeight="1">
      <c r="A82" s="599"/>
      <c r="B82" s="603"/>
      <c r="C82" s="607"/>
      <c r="D82" s="611"/>
      <c r="E82" s="894"/>
      <c r="F82" s="435" t="s">
        <v>659</v>
      </c>
      <c r="G82" s="449">
        <v>3</v>
      </c>
      <c r="H82" s="231">
        <f t="shared" si="11"/>
        <v>4</v>
      </c>
      <c r="I82" s="231" t="str">
        <f t="shared" si="10"/>
        <v>4K</v>
      </c>
      <c r="J82" s="264"/>
      <c r="K82" s="636"/>
      <c r="L82" s="859"/>
      <c r="M82" s="649"/>
      <c r="N82" s="867"/>
      <c r="O82" s="649"/>
      <c r="P82" s="649"/>
      <c r="Q82" s="649"/>
      <c r="R82" s="874"/>
      <c r="S82" s="604"/>
      <c r="T82" s="604"/>
      <c r="U82" s="653"/>
      <c r="V82" s="665"/>
      <c r="W82" s="604"/>
      <c r="X82" s="604"/>
      <c r="Y82" s="604"/>
      <c r="Z82" s="604"/>
      <c r="AA82" s="846"/>
      <c r="AB82" s="847"/>
      <c r="AC82" s="319"/>
      <c r="AD82" s="310">
        <f>IF($A82=0,COUNTA($A$8:$A81),COUNTA($A$8:$A82))</f>
        <v>3</v>
      </c>
      <c r="AE82" s="310"/>
      <c r="AF82" s="311"/>
      <c r="AG82" s="311"/>
      <c r="AH82" s="311"/>
      <c r="AI82" s="311"/>
      <c r="AJ82" s="311"/>
      <c r="AK82" s="312"/>
      <c r="AL82" s="312"/>
      <c r="AM82" s="312"/>
    </row>
    <row r="83" spans="1:39" ht="22.15" customHeight="1" thickBot="1">
      <c r="A83" s="599"/>
      <c r="B83" s="603"/>
      <c r="C83" s="607"/>
      <c r="D83" s="611"/>
      <c r="E83" s="894"/>
      <c r="F83" s="436" t="s">
        <v>707</v>
      </c>
      <c r="G83" s="450">
        <v>1</v>
      </c>
      <c r="H83" s="330">
        <f t="shared" si="11"/>
        <v>1</v>
      </c>
      <c r="I83" s="330" t="str">
        <f t="shared" si="10"/>
        <v>1K</v>
      </c>
      <c r="J83" s="264"/>
      <c r="K83" s="636"/>
      <c r="L83" s="859"/>
      <c r="M83" s="649"/>
      <c r="N83" s="867"/>
      <c r="O83" s="649"/>
      <c r="P83" s="649"/>
      <c r="Q83" s="649"/>
      <c r="R83" s="874"/>
      <c r="S83" s="604"/>
      <c r="T83" s="604"/>
      <c r="U83" s="653"/>
      <c r="V83" s="665"/>
      <c r="W83" s="604"/>
      <c r="X83" s="604"/>
      <c r="Y83" s="604"/>
      <c r="Z83" s="604"/>
      <c r="AA83" s="846"/>
      <c r="AB83" s="847"/>
      <c r="AC83" s="319"/>
      <c r="AD83" s="310">
        <f>IF($A83=0,COUNTA($A$8:$A82),COUNTA($A$8:$A83))</f>
        <v>3</v>
      </c>
      <c r="AE83" s="310"/>
      <c r="AF83" s="311"/>
      <c r="AG83" s="311"/>
      <c r="AH83" s="311"/>
      <c r="AI83" s="311"/>
      <c r="AJ83" s="311"/>
      <c r="AK83" s="312"/>
      <c r="AL83" s="312"/>
      <c r="AM83" s="312"/>
    </row>
    <row r="84" spans="1:39" ht="22.15" hidden="1" customHeight="1">
      <c r="A84" s="599"/>
      <c r="B84" s="603"/>
      <c r="C84" s="607"/>
      <c r="D84" s="611"/>
      <c r="E84" s="894"/>
      <c r="F84" s="231"/>
      <c r="G84" s="365"/>
      <c r="H84" s="231">
        <f>MROUND(INDEX($C:$C,MATCH(AD84,$AD:$AD,0))*G84/1000,1.2)</f>
        <v>0</v>
      </c>
      <c r="I84" s="231" t="str">
        <f t="shared" si="10"/>
        <v>0K</v>
      </c>
      <c r="J84" s="264"/>
      <c r="K84" s="636"/>
      <c r="L84" s="859"/>
      <c r="M84" s="649"/>
      <c r="N84" s="867"/>
      <c r="O84" s="649"/>
      <c r="P84" s="649"/>
      <c r="Q84" s="649"/>
      <c r="R84" s="874"/>
      <c r="S84" s="604"/>
      <c r="T84" s="604"/>
      <c r="U84" s="653"/>
      <c r="V84" s="665"/>
      <c r="W84" s="604"/>
      <c r="X84" s="604"/>
      <c r="Y84" s="604"/>
      <c r="Z84" s="604"/>
      <c r="AA84" s="846"/>
      <c r="AB84" s="847"/>
      <c r="AC84" s="319"/>
      <c r="AD84" s="310">
        <f>IF($A84=0,COUNTA($A$8:$A83),COUNTA($A$8:$A84))</f>
        <v>3</v>
      </c>
      <c r="AE84" s="310"/>
      <c r="AF84" s="311"/>
      <c r="AG84" s="311"/>
      <c r="AH84" s="311"/>
      <c r="AI84" s="311"/>
      <c r="AJ84" s="311"/>
      <c r="AK84" s="312"/>
      <c r="AL84" s="312"/>
      <c r="AM84" s="312"/>
    </row>
    <row r="85" spans="1:39" ht="22.9" hidden="1" customHeight="1" thickBot="1">
      <c r="A85" s="599"/>
      <c r="B85" s="603"/>
      <c r="C85" s="607"/>
      <c r="D85" s="611"/>
      <c r="E85" s="894"/>
      <c r="F85" s="451"/>
      <c r="G85" s="452"/>
      <c r="H85" s="379">
        <f t="shared" ref="H85:H96" si="13">MROUND(INDEX($C:$C,MATCH(AD85,$AD:$AD,0))*G85/1000,1)</f>
        <v>0</v>
      </c>
      <c r="I85" s="379" t="str">
        <f t="shared" si="10"/>
        <v>0K</v>
      </c>
      <c r="J85" s="264"/>
      <c r="K85" s="636"/>
      <c r="L85" s="859"/>
      <c r="M85" s="649"/>
      <c r="N85" s="867"/>
      <c r="O85" s="649"/>
      <c r="P85" s="649"/>
      <c r="Q85" s="649"/>
      <c r="R85" s="874"/>
      <c r="S85" s="604"/>
      <c r="T85" s="604"/>
      <c r="U85" s="653"/>
      <c r="V85" s="665"/>
      <c r="W85" s="604"/>
      <c r="X85" s="604"/>
      <c r="Y85" s="604"/>
      <c r="Z85" s="604"/>
      <c r="AA85" s="846"/>
      <c r="AB85" s="847"/>
      <c r="AC85" s="319"/>
      <c r="AD85" s="310">
        <f>IF($A85=0,COUNTA($A$8:$A84),COUNTA($A$8:$A85))</f>
        <v>3</v>
      </c>
      <c r="AE85" s="310"/>
      <c r="AF85" s="311"/>
      <c r="AG85" s="311"/>
      <c r="AH85" s="311"/>
      <c r="AI85" s="311"/>
      <c r="AJ85" s="311"/>
      <c r="AK85" s="312"/>
      <c r="AL85" s="312"/>
      <c r="AM85" s="312"/>
    </row>
    <row r="86" spans="1:39" ht="22.9" hidden="1" customHeight="1" thickBot="1">
      <c r="A86" s="599"/>
      <c r="B86" s="603"/>
      <c r="C86" s="607"/>
      <c r="D86" s="611"/>
      <c r="E86" s="958"/>
      <c r="F86" s="250"/>
      <c r="G86" s="250"/>
      <c r="H86" s="250">
        <f t="shared" si="13"/>
        <v>0</v>
      </c>
      <c r="I86" s="250" t="str">
        <f t="shared" si="10"/>
        <v>0K</v>
      </c>
      <c r="J86" s="250"/>
      <c r="K86" s="839"/>
      <c r="L86" s="859"/>
      <c r="M86" s="649"/>
      <c r="N86" s="867"/>
      <c r="O86" s="649"/>
      <c r="P86" s="649"/>
      <c r="Q86" s="649"/>
      <c r="R86" s="874"/>
      <c r="S86" s="632"/>
      <c r="T86" s="632"/>
      <c r="U86" s="643"/>
      <c r="V86" s="634"/>
      <c r="W86" s="632"/>
      <c r="X86" s="632"/>
      <c r="Y86" s="632"/>
      <c r="Z86" s="632"/>
      <c r="AA86" s="846"/>
      <c r="AB86" s="847"/>
      <c r="AC86" s="319"/>
      <c r="AD86" s="310">
        <f>IF($A86=0,COUNTA($A$8:$A85),COUNTA($A$8:$A86))</f>
        <v>3</v>
      </c>
      <c r="AE86" s="310"/>
      <c r="AF86" s="311"/>
      <c r="AG86" s="311"/>
      <c r="AH86" s="311"/>
      <c r="AI86" s="311"/>
      <c r="AJ86" s="311"/>
      <c r="AK86" s="312"/>
      <c r="AL86" s="312"/>
      <c r="AM86" s="312"/>
    </row>
    <row r="87" spans="1:39" ht="22.9" customHeight="1">
      <c r="A87" s="599"/>
      <c r="B87" s="603"/>
      <c r="C87" s="607"/>
      <c r="D87" s="611"/>
      <c r="E87" s="648" t="s">
        <v>236</v>
      </c>
      <c r="F87" s="225" t="s">
        <v>433</v>
      </c>
      <c r="G87" s="225">
        <v>66</v>
      </c>
      <c r="H87" s="225">
        <f t="shared" si="13"/>
        <v>90</v>
      </c>
      <c r="I87" s="225" t="str">
        <f t="shared" si="10"/>
        <v>90K</v>
      </c>
      <c r="J87" s="225"/>
      <c r="K87" s="729" t="s">
        <v>434</v>
      </c>
      <c r="L87" s="859"/>
      <c r="M87" s="853"/>
      <c r="N87" s="868"/>
      <c r="O87" s="853"/>
      <c r="P87" s="853"/>
      <c r="Q87" s="649"/>
      <c r="R87" s="874"/>
      <c r="S87" s="531"/>
      <c r="T87" s="531"/>
      <c r="U87" s="592"/>
      <c r="V87" s="595"/>
      <c r="W87" s="531"/>
      <c r="X87" s="531"/>
      <c r="Y87" s="531"/>
      <c r="Z87" s="531"/>
      <c r="AA87" s="848"/>
      <c r="AB87" s="847"/>
      <c r="AC87" s="319"/>
      <c r="AD87" s="310">
        <f>IF($A87=0,COUNTA($A$8:$A86),COUNTA($A$8:$A87))</f>
        <v>3</v>
      </c>
      <c r="AE87" s="310"/>
      <c r="AF87" s="311"/>
      <c r="AG87" s="311"/>
      <c r="AH87" s="311"/>
      <c r="AI87" s="311"/>
      <c r="AJ87" s="311"/>
      <c r="AK87" s="312"/>
      <c r="AL87" s="312"/>
      <c r="AM87" s="312"/>
    </row>
    <row r="88" spans="1:39" ht="22.9" customHeight="1" thickBot="1">
      <c r="A88" s="599"/>
      <c r="B88" s="603"/>
      <c r="C88" s="607"/>
      <c r="D88" s="611"/>
      <c r="E88" s="621"/>
      <c r="F88" s="229" t="s">
        <v>700</v>
      </c>
      <c r="G88" s="229">
        <v>0.45</v>
      </c>
      <c r="H88" s="224">
        <f t="shared" si="13"/>
        <v>1</v>
      </c>
      <c r="I88" s="224" t="s">
        <v>309</v>
      </c>
      <c r="J88" s="224"/>
      <c r="K88" s="619"/>
      <c r="L88" s="859"/>
      <c r="M88" s="853"/>
      <c r="N88" s="868"/>
      <c r="O88" s="853"/>
      <c r="P88" s="853"/>
      <c r="Q88" s="649"/>
      <c r="R88" s="874"/>
      <c r="S88" s="632"/>
      <c r="T88" s="632"/>
      <c r="U88" s="643"/>
      <c r="V88" s="634"/>
      <c r="W88" s="632"/>
      <c r="X88" s="632"/>
      <c r="Y88" s="632"/>
      <c r="Z88" s="632"/>
      <c r="AA88" s="848"/>
      <c r="AB88" s="847"/>
      <c r="AC88" s="319"/>
      <c r="AD88" s="310">
        <f>IF($A88=0,COUNTA($A$8:$A87),COUNTA($A$8:$A88))</f>
        <v>3</v>
      </c>
      <c r="AE88" s="310"/>
      <c r="AF88" s="311"/>
      <c r="AG88" s="311"/>
      <c r="AH88" s="311"/>
      <c r="AI88" s="311"/>
      <c r="AJ88" s="311"/>
      <c r="AK88" s="312"/>
      <c r="AL88" s="312"/>
      <c r="AM88" s="312"/>
    </row>
    <row r="89" spans="1:39" ht="22.9" customHeight="1">
      <c r="A89" s="599"/>
      <c r="B89" s="603"/>
      <c r="C89" s="607"/>
      <c r="D89" s="611"/>
      <c r="E89" s="902" t="s">
        <v>691</v>
      </c>
      <c r="F89" s="222" t="s">
        <v>340</v>
      </c>
      <c r="G89" s="222">
        <v>9</v>
      </c>
      <c r="H89" s="222">
        <f t="shared" si="13"/>
        <v>12</v>
      </c>
      <c r="I89" s="230" t="str">
        <f t="shared" si="10"/>
        <v>12K</v>
      </c>
      <c r="J89" s="222"/>
      <c r="K89" s="835" t="s">
        <v>692</v>
      </c>
      <c r="L89" s="859"/>
      <c r="M89" s="853"/>
      <c r="N89" s="868"/>
      <c r="O89" s="853"/>
      <c r="P89" s="853"/>
      <c r="Q89" s="649"/>
      <c r="R89" s="874"/>
      <c r="S89" s="531"/>
      <c r="T89" s="531"/>
      <c r="U89" s="592"/>
      <c r="V89" s="595"/>
      <c r="W89" s="531"/>
      <c r="X89" s="531"/>
      <c r="Y89" s="531"/>
      <c r="Z89" s="531"/>
      <c r="AA89" s="848"/>
      <c r="AB89" s="847"/>
      <c r="AC89" s="309"/>
      <c r="AD89" s="310">
        <f>IF($A89=0,COUNTA($A$8:$A88),COUNTA($A$8:$A89))</f>
        <v>3</v>
      </c>
      <c r="AE89" s="310"/>
      <c r="AF89" s="311"/>
      <c r="AG89" s="311"/>
      <c r="AH89" s="311"/>
      <c r="AI89" s="311"/>
      <c r="AJ89" s="311"/>
      <c r="AK89" s="312"/>
      <c r="AL89" s="312"/>
      <c r="AM89" s="312"/>
    </row>
    <row r="90" spans="1:39" ht="22.9" customHeight="1">
      <c r="A90" s="599"/>
      <c r="B90" s="603"/>
      <c r="C90" s="607"/>
      <c r="D90" s="611"/>
      <c r="E90" s="615"/>
      <c r="F90" s="223" t="s">
        <v>240</v>
      </c>
      <c r="G90" s="223">
        <v>6</v>
      </c>
      <c r="H90" s="239">
        <f t="shared" si="13"/>
        <v>8</v>
      </c>
      <c r="I90" s="223" t="str">
        <f t="shared" si="10"/>
        <v>8K</v>
      </c>
      <c r="J90" s="239"/>
      <c r="K90" s="636"/>
      <c r="L90" s="859"/>
      <c r="M90" s="853"/>
      <c r="N90" s="868"/>
      <c r="O90" s="853"/>
      <c r="P90" s="853"/>
      <c r="Q90" s="649"/>
      <c r="R90" s="874"/>
      <c r="S90" s="533"/>
      <c r="T90" s="533"/>
      <c r="U90" s="593"/>
      <c r="V90" s="596"/>
      <c r="W90" s="533"/>
      <c r="X90" s="533"/>
      <c r="Y90" s="533"/>
      <c r="Z90" s="533"/>
      <c r="AA90" s="848"/>
      <c r="AB90" s="847"/>
      <c r="AC90" s="309"/>
      <c r="AD90" s="310">
        <f>IF($A90=0,COUNTA($A$8:$A89),COUNTA($A$8:$A90))</f>
        <v>3</v>
      </c>
      <c r="AE90" s="310"/>
      <c r="AF90" s="311"/>
      <c r="AG90" s="311"/>
      <c r="AH90" s="311"/>
      <c r="AI90" s="311"/>
      <c r="AJ90" s="311"/>
      <c r="AK90" s="312"/>
      <c r="AL90" s="312"/>
      <c r="AM90" s="312"/>
    </row>
    <row r="91" spans="1:39" ht="22.9" customHeight="1">
      <c r="A91" s="599"/>
      <c r="B91" s="603"/>
      <c r="C91" s="607"/>
      <c r="D91" s="611"/>
      <c r="E91" s="615"/>
      <c r="F91" s="223" t="s">
        <v>708</v>
      </c>
      <c r="G91" s="223">
        <v>24</v>
      </c>
      <c r="H91" s="223">
        <f t="shared" si="13"/>
        <v>33</v>
      </c>
      <c r="I91" s="223" t="str">
        <f t="shared" si="10"/>
        <v>33K</v>
      </c>
      <c r="J91" s="223"/>
      <c r="K91" s="636"/>
      <c r="L91" s="859"/>
      <c r="M91" s="853"/>
      <c r="N91" s="868"/>
      <c r="O91" s="853"/>
      <c r="P91" s="853"/>
      <c r="Q91" s="649"/>
      <c r="R91" s="874"/>
      <c r="S91" s="533"/>
      <c r="T91" s="533"/>
      <c r="U91" s="593"/>
      <c r="V91" s="596"/>
      <c r="W91" s="533"/>
      <c r="X91" s="533"/>
      <c r="Y91" s="533"/>
      <c r="Z91" s="533"/>
      <c r="AA91" s="848"/>
      <c r="AB91" s="847"/>
      <c r="AC91" s="309"/>
      <c r="AD91" s="310">
        <f>IF($A91=0,COUNTA($A$8:$A90),COUNTA($A$8:$A91))</f>
        <v>3</v>
      </c>
      <c r="AE91" s="310"/>
      <c r="AF91" s="311"/>
      <c r="AG91" s="311"/>
      <c r="AH91" s="311"/>
      <c r="AI91" s="311"/>
      <c r="AJ91" s="311"/>
      <c r="AK91" s="312"/>
      <c r="AL91" s="312"/>
      <c r="AM91" s="312"/>
    </row>
    <row r="92" spans="1:39" ht="22.9" customHeight="1">
      <c r="A92" s="599"/>
      <c r="B92" s="603"/>
      <c r="C92" s="607"/>
      <c r="D92" s="611"/>
      <c r="E92" s="615"/>
      <c r="F92" s="223" t="s">
        <v>646</v>
      </c>
      <c r="G92" s="223"/>
      <c r="H92" s="239">
        <f t="shared" si="13"/>
        <v>0</v>
      </c>
      <c r="I92" s="182" t="s">
        <v>582</v>
      </c>
      <c r="J92" s="223"/>
      <c r="K92" s="636"/>
      <c r="L92" s="859"/>
      <c r="M92" s="853"/>
      <c r="N92" s="868"/>
      <c r="O92" s="853"/>
      <c r="P92" s="853"/>
      <c r="Q92" s="649"/>
      <c r="R92" s="874"/>
      <c r="S92" s="533"/>
      <c r="T92" s="533"/>
      <c r="U92" s="593"/>
      <c r="V92" s="596"/>
      <c r="W92" s="533"/>
      <c r="X92" s="533"/>
      <c r="Y92" s="533"/>
      <c r="Z92" s="533"/>
      <c r="AA92" s="848"/>
      <c r="AB92" s="847"/>
      <c r="AC92" s="309"/>
      <c r="AD92" s="310">
        <f>IF($A92=0,COUNTA($A$8:$A91),COUNTA($A$8:$A92))</f>
        <v>3</v>
      </c>
      <c r="AE92" s="310"/>
      <c r="AF92" s="311"/>
      <c r="AG92" s="311"/>
      <c r="AH92" s="311"/>
      <c r="AI92" s="311"/>
      <c r="AJ92" s="311"/>
      <c r="AK92" s="312"/>
      <c r="AL92" s="312"/>
      <c r="AM92" s="312"/>
    </row>
    <row r="93" spans="1:39" ht="22.9" customHeight="1">
      <c r="A93" s="599"/>
      <c r="B93" s="603"/>
      <c r="C93" s="607"/>
      <c r="D93" s="611"/>
      <c r="E93" s="615"/>
      <c r="F93" s="223" t="s">
        <v>647</v>
      </c>
      <c r="G93" s="223"/>
      <c r="H93" s="223">
        <f t="shared" si="13"/>
        <v>0</v>
      </c>
      <c r="I93" s="242" t="s">
        <v>374</v>
      </c>
      <c r="J93" s="223"/>
      <c r="K93" s="636"/>
      <c r="L93" s="859"/>
      <c r="M93" s="853"/>
      <c r="N93" s="868"/>
      <c r="O93" s="853"/>
      <c r="P93" s="853"/>
      <c r="Q93" s="649"/>
      <c r="R93" s="874"/>
      <c r="S93" s="533"/>
      <c r="T93" s="533"/>
      <c r="U93" s="593"/>
      <c r="V93" s="596"/>
      <c r="W93" s="533"/>
      <c r="X93" s="533"/>
      <c r="Y93" s="533"/>
      <c r="Z93" s="533"/>
      <c r="AA93" s="848"/>
      <c r="AB93" s="847"/>
      <c r="AC93" s="309"/>
      <c r="AD93" s="310">
        <f>IF($A93=0,COUNTA($A$8:$A92),COUNTA($A$8:$A93))</f>
        <v>3</v>
      </c>
      <c r="AE93" s="310"/>
      <c r="AF93" s="311"/>
      <c r="AG93" s="311"/>
      <c r="AH93" s="311"/>
      <c r="AI93" s="311"/>
      <c r="AJ93" s="311"/>
      <c r="AK93" s="312"/>
      <c r="AL93" s="312"/>
      <c r="AM93" s="312"/>
    </row>
    <row r="94" spans="1:39" ht="22.9" customHeight="1" thickBot="1">
      <c r="A94" s="599"/>
      <c r="B94" s="603"/>
      <c r="C94" s="607"/>
      <c r="D94" s="611"/>
      <c r="E94" s="615"/>
      <c r="F94" s="223" t="s">
        <v>427</v>
      </c>
      <c r="G94" s="223">
        <v>4.5</v>
      </c>
      <c r="H94" s="239">
        <f t="shared" si="13"/>
        <v>6</v>
      </c>
      <c r="I94" s="239" t="str">
        <f t="shared" si="10"/>
        <v>6K</v>
      </c>
      <c r="J94" s="223"/>
      <c r="K94" s="636"/>
      <c r="L94" s="859"/>
      <c r="M94" s="853"/>
      <c r="N94" s="868"/>
      <c r="O94" s="853"/>
      <c r="P94" s="853"/>
      <c r="Q94" s="649"/>
      <c r="R94" s="874"/>
      <c r="S94" s="533"/>
      <c r="T94" s="533"/>
      <c r="U94" s="593"/>
      <c r="V94" s="596"/>
      <c r="W94" s="533"/>
      <c r="X94" s="533"/>
      <c r="Y94" s="533"/>
      <c r="Z94" s="533"/>
      <c r="AA94" s="848"/>
      <c r="AB94" s="847"/>
      <c r="AC94" s="309"/>
      <c r="AD94" s="310">
        <f>IF($A94=0,COUNTA($A$8:$A93),COUNTA($A$8:$A94))</f>
        <v>3</v>
      </c>
      <c r="AE94" s="310"/>
      <c r="AF94" s="311"/>
      <c r="AG94" s="311"/>
      <c r="AH94" s="311"/>
      <c r="AI94" s="311"/>
      <c r="AJ94" s="311"/>
      <c r="AK94" s="312"/>
      <c r="AL94" s="312"/>
      <c r="AM94" s="312"/>
    </row>
    <row r="95" spans="1:39" ht="22.9" hidden="1" customHeight="1">
      <c r="A95" s="599"/>
      <c r="B95" s="603"/>
      <c r="C95" s="607"/>
      <c r="D95" s="611"/>
      <c r="E95" s="615"/>
      <c r="F95" s="239"/>
      <c r="G95" s="239"/>
      <c r="H95" s="223">
        <f t="shared" si="13"/>
        <v>0</v>
      </c>
      <c r="I95" s="223" t="str">
        <f t="shared" si="10"/>
        <v>0K</v>
      </c>
      <c r="J95" s="223"/>
      <c r="K95" s="636"/>
      <c r="L95" s="859"/>
      <c r="M95" s="853"/>
      <c r="N95" s="868"/>
      <c r="O95" s="853"/>
      <c r="P95" s="853"/>
      <c r="Q95" s="649"/>
      <c r="R95" s="874"/>
      <c r="S95" s="533"/>
      <c r="T95" s="533"/>
      <c r="U95" s="593"/>
      <c r="V95" s="596"/>
      <c r="W95" s="533"/>
      <c r="X95" s="533"/>
      <c r="Y95" s="533"/>
      <c r="Z95" s="533"/>
      <c r="AA95" s="848"/>
      <c r="AB95" s="847"/>
      <c r="AC95" s="309"/>
      <c r="AD95" s="310">
        <f>IF($A95=0,COUNTA($A$8:$A94),COUNTA($A$8:$A95))</f>
        <v>3</v>
      </c>
      <c r="AE95" s="310"/>
      <c r="AF95" s="311"/>
      <c r="AG95" s="311"/>
      <c r="AH95" s="311"/>
      <c r="AI95" s="311"/>
      <c r="AJ95" s="311"/>
      <c r="AK95" s="312"/>
      <c r="AL95" s="312"/>
      <c r="AM95" s="312"/>
    </row>
    <row r="96" spans="1:39" ht="22.9" hidden="1" customHeight="1" thickBot="1">
      <c r="A96" s="599"/>
      <c r="B96" s="603"/>
      <c r="C96" s="607"/>
      <c r="D96" s="611"/>
      <c r="E96" s="617"/>
      <c r="F96" s="227"/>
      <c r="G96" s="227"/>
      <c r="H96" s="246">
        <f t="shared" si="13"/>
        <v>0</v>
      </c>
      <c r="I96" s="246" t="str">
        <f t="shared" si="10"/>
        <v>0K</v>
      </c>
      <c r="J96" s="246"/>
      <c r="K96" s="636"/>
      <c r="L96" s="859"/>
      <c r="M96" s="853"/>
      <c r="N96" s="868"/>
      <c r="O96" s="853"/>
      <c r="P96" s="853"/>
      <c r="Q96" s="649"/>
      <c r="R96" s="874"/>
      <c r="S96" s="533"/>
      <c r="T96" s="533"/>
      <c r="U96" s="593"/>
      <c r="V96" s="596"/>
      <c r="W96" s="533"/>
      <c r="X96" s="533"/>
      <c r="Y96" s="533"/>
      <c r="Z96" s="533"/>
      <c r="AA96" s="848"/>
      <c r="AB96" s="847"/>
      <c r="AC96" s="309"/>
      <c r="AD96" s="310">
        <f>IF($A96=0,COUNTA($A$8:$A95),COUNTA($A$8:$A96))</f>
        <v>3</v>
      </c>
      <c r="AE96" s="310"/>
      <c r="AF96" s="311"/>
      <c r="AG96" s="311"/>
      <c r="AH96" s="311"/>
      <c r="AI96" s="311"/>
      <c r="AJ96" s="311"/>
      <c r="AK96" s="312"/>
      <c r="AL96" s="312"/>
      <c r="AM96" s="312"/>
    </row>
    <row r="97" spans="1:49" s="67" customFormat="1" ht="22.9" customHeight="1" thickBot="1">
      <c r="A97" s="599"/>
      <c r="B97" s="603"/>
      <c r="C97" s="607"/>
      <c r="D97" s="611"/>
      <c r="E97" s="460" t="s">
        <v>724</v>
      </c>
      <c r="F97" s="954" t="s">
        <v>560</v>
      </c>
      <c r="G97" s="955"/>
      <c r="H97" s="955"/>
      <c r="I97" s="956"/>
      <c r="J97" s="290"/>
      <c r="K97" s="291" t="s">
        <v>100</v>
      </c>
      <c r="L97" s="859"/>
      <c r="M97" s="853"/>
      <c r="N97" s="868"/>
      <c r="O97" s="853"/>
      <c r="P97" s="853"/>
      <c r="Q97" s="649"/>
      <c r="R97" s="874"/>
      <c r="S97" s="292"/>
      <c r="T97" s="292"/>
      <c r="U97" s="293"/>
      <c r="V97" s="294"/>
      <c r="W97" s="292"/>
      <c r="X97" s="292"/>
      <c r="Y97" s="292"/>
      <c r="Z97" s="292"/>
      <c r="AA97" s="848"/>
      <c r="AB97" s="847"/>
      <c r="AC97" s="321"/>
      <c r="AD97" s="310">
        <f>IF($A97=0,COUNTA($A$8:$A96),COUNTA($A$8:$A97))</f>
        <v>3</v>
      </c>
      <c r="AE97" s="310"/>
      <c r="AF97" s="311"/>
      <c r="AG97" s="311"/>
      <c r="AH97" s="311"/>
      <c r="AI97" s="311"/>
      <c r="AJ97" s="311"/>
      <c r="AK97" s="312"/>
      <c r="AL97" s="312"/>
      <c r="AM97" s="312"/>
      <c r="AN97" s="126"/>
      <c r="AO97" s="126"/>
      <c r="AP97" s="126"/>
      <c r="AQ97" s="126"/>
      <c r="AR97" s="126"/>
      <c r="AS97" s="126"/>
      <c r="AT97" s="126"/>
      <c r="AU97" s="126"/>
      <c r="AV97" s="126"/>
      <c r="AW97" s="31"/>
    </row>
    <row r="98" spans="1:49" ht="22.9" customHeight="1" thickBot="1">
      <c r="A98" s="659"/>
      <c r="B98" s="660"/>
      <c r="C98" s="661"/>
      <c r="D98" s="662"/>
      <c r="E98" s="282" t="s">
        <v>359</v>
      </c>
      <c r="F98" s="862" t="s">
        <v>205</v>
      </c>
      <c r="G98" s="863"/>
      <c r="H98" s="863"/>
      <c r="I98" s="864"/>
      <c r="J98" s="283"/>
      <c r="K98" s="234" t="s">
        <v>100</v>
      </c>
      <c r="L98" s="860"/>
      <c r="M98" s="854"/>
      <c r="N98" s="869"/>
      <c r="O98" s="854"/>
      <c r="P98" s="854"/>
      <c r="Q98" s="650"/>
      <c r="R98" s="875"/>
      <c r="S98" s="235"/>
      <c r="T98" s="235"/>
      <c r="U98" s="271"/>
      <c r="V98" s="237"/>
      <c r="W98" s="235"/>
      <c r="X98" s="235"/>
      <c r="Y98" s="235"/>
      <c r="Z98" s="235"/>
      <c r="AA98" s="849"/>
      <c r="AB98" s="850"/>
      <c r="AC98" s="319"/>
      <c r="AD98" s="310">
        <f>IF($A98=0,COUNTA($A$8:$A97),COUNTA($A$8:$A98))</f>
        <v>3</v>
      </c>
      <c r="AE98" s="310"/>
      <c r="AF98" s="311"/>
      <c r="AG98" s="311"/>
      <c r="AH98" s="311"/>
      <c r="AI98" s="311"/>
      <c r="AJ98" s="311"/>
      <c r="AK98" s="312"/>
      <c r="AL98" s="312"/>
      <c r="AM98" s="312"/>
    </row>
    <row r="99" spans="1:49" ht="22.9" customHeight="1" thickTop="1" thickBot="1">
      <c r="A99" s="598">
        <v>45307</v>
      </c>
      <c r="B99" s="930" t="s">
        <v>732</v>
      </c>
      <c r="C99" s="933">
        <f>1373-6</f>
        <v>1367</v>
      </c>
      <c r="D99" s="610" t="str">
        <f>E99</f>
        <v>燕麥飯</v>
      </c>
      <c r="E99" s="770" t="s">
        <v>665</v>
      </c>
      <c r="F99" s="238" t="s">
        <v>666</v>
      </c>
      <c r="G99" s="454">
        <v>9</v>
      </c>
      <c r="H99" s="454">
        <f>MROUND(INDEX($C:$C,MATCH(AD99,$AD:$AD,0))*G99/1000,1)</f>
        <v>12</v>
      </c>
      <c r="I99" s="454" t="str">
        <f t="shared" ref="I99:I107" si="14">H99&amp;+"K"</f>
        <v>12K</v>
      </c>
      <c r="J99" s="217"/>
      <c r="K99" s="635" t="s">
        <v>100</v>
      </c>
      <c r="L99" s="637">
        <v>5.5</v>
      </c>
      <c r="M99" s="637">
        <v>2.1</v>
      </c>
      <c r="N99" s="640">
        <v>1.2</v>
      </c>
      <c r="O99" s="637">
        <v>1</v>
      </c>
      <c r="P99" s="637">
        <v>2.2999999999999998</v>
      </c>
      <c r="Q99" s="637">
        <v>0.2</v>
      </c>
      <c r="R99" s="641">
        <f>SUM(L99*70)+(M99*75)+(N99*25)+(O99*60)+(P99*45)+(Q99*150)</f>
        <v>766</v>
      </c>
      <c r="S99" s="533"/>
      <c r="T99" s="533"/>
      <c r="U99" s="593"/>
      <c r="V99" s="633"/>
      <c r="W99" s="631"/>
      <c r="X99" s="631"/>
      <c r="Y99" s="631"/>
      <c r="Z99" s="631"/>
      <c r="AA99" s="625"/>
      <c r="AB99" s="626"/>
      <c r="AC99" s="309"/>
      <c r="AD99" s="310">
        <f>IF($A99=0,COUNTA($A$8:$A160),COUNTA($A$8:$A99))</f>
        <v>4</v>
      </c>
      <c r="AE99" s="310"/>
      <c r="AF99" s="311"/>
      <c r="AG99" s="311"/>
      <c r="AH99" s="311"/>
      <c r="AI99" s="311"/>
      <c r="AJ99" s="311"/>
      <c r="AK99" s="312"/>
      <c r="AL99" s="312"/>
      <c r="AM99" s="312"/>
    </row>
    <row r="100" spans="1:49" ht="22.9" hidden="1" customHeight="1" thickBot="1">
      <c r="A100" s="599"/>
      <c r="B100" s="931"/>
      <c r="C100" s="723"/>
      <c r="D100" s="611"/>
      <c r="E100" s="621"/>
      <c r="F100" s="245"/>
      <c r="G100" s="246"/>
      <c r="H100" s="246">
        <f>MROUND(INDEX($C:$C,MATCH(AD100,$AD:$AD,0))*G100/1000,1)</f>
        <v>0</v>
      </c>
      <c r="I100" s="246" t="str">
        <f t="shared" si="14"/>
        <v>0K</v>
      </c>
      <c r="J100" s="263"/>
      <c r="K100" s="624"/>
      <c r="L100" s="638"/>
      <c r="M100" s="638"/>
      <c r="N100" s="638"/>
      <c r="O100" s="638"/>
      <c r="P100" s="638"/>
      <c r="Q100" s="638"/>
      <c r="R100" s="638"/>
      <c r="S100" s="632"/>
      <c r="T100" s="632"/>
      <c r="U100" s="643"/>
      <c r="V100" s="634"/>
      <c r="W100" s="632"/>
      <c r="X100" s="632"/>
      <c r="Y100" s="632"/>
      <c r="Z100" s="632"/>
      <c r="AA100" s="627"/>
      <c r="AB100" s="628"/>
      <c r="AC100" s="309"/>
      <c r="AD100" s="310">
        <f>IF($A100=0,COUNTA($A$8:$A99),COUNTA($A$8:$A100))</f>
        <v>4</v>
      </c>
      <c r="AE100" s="310"/>
      <c r="AF100" s="311"/>
      <c r="AG100" s="311"/>
      <c r="AH100" s="311"/>
      <c r="AI100" s="311"/>
      <c r="AJ100" s="311"/>
      <c r="AK100" s="312"/>
      <c r="AL100" s="312"/>
      <c r="AM100" s="312"/>
    </row>
    <row r="101" spans="1:49" ht="22.9" customHeight="1">
      <c r="A101" s="600"/>
      <c r="B101" s="932"/>
      <c r="C101" s="934"/>
      <c r="D101" s="612"/>
      <c r="E101" s="746" t="s">
        <v>626</v>
      </c>
      <c r="F101" s="230" t="s">
        <v>226</v>
      </c>
      <c r="G101" s="376">
        <v>40</v>
      </c>
      <c r="H101" s="240">
        <f>MROUND(INDEX($C:$C,MATCH(AD101,$AD:$AD,0))*G101/1000,3)</f>
        <v>54</v>
      </c>
      <c r="I101" s="240" t="str">
        <f t="shared" si="14"/>
        <v>54K</v>
      </c>
      <c r="J101" s="240"/>
      <c r="K101" s="726" t="s">
        <v>398</v>
      </c>
      <c r="L101" s="638"/>
      <c r="M101" s="638"/>
      <c r="N101" s="638"/>
      <c r="O101" s="638"/>
      <c r="P101" s="638"/>
      <c r="Q101" s="638"/>
      <c r="R101" s="638"/>
      <c r="S101" s="531"/>
      <c r="T101" s="531"/>
      <c r="U101" s="592"/>
      <c r="V101" s="595"/>
      <c r="W101" s="531"/>
      <c r="X101" s="531"/>
      <c r="Y101" s="531"/>
      <c r="Z101" s="531"/>
      <c r="AA101" s="627"/>
      <c r="AB101" s="628"/>
      <c r="AC101" s="309"/>
      <c r="AD101" s="310">
        <f>IF($A101=0,COUNTA($A$8:$A100),COUNTA($A$8:$A101))</f>
        <v>4</v>
      </c>
      <c r="AE101" s="310"/>
      <c r="AF101" s="311"/>
      <c r="AG101" s="311"/>
      <c r="AH101" s="311"/>
      <c r="AI101" s="311"/>
      <c r="AJ101" s="311"/>
      <c r="AK101" s="312"/>
      <c r="AL101" s="312"/>
      <c r="AM101" s="312"/>
    </row>
    <row r="102" spans="1:49" ht="22.9" customHeight="1">
      <c r="A102" s="600"/>
      <c r="B102" s="932"/>
      <c r="C102" s="934"/>
      <c r="D102" s="612"/>
      <c r="E102" s="742"/>
      <c r="F102" s="231" t="s">
        <v>227</v>
      </c>
      <c r="G102" s="378">
        <v>24</v>
      </c>
      <c r="H102" s="223">
        <f t="shared" ref="H102:H110" si="15">MROUND(INDEX($C:$C,MATCH(AD102,$AD:$AD,0))*G102/1000,1)</f>
        <v>33</v>
      </c>
      <c r="I102" s="243" t="str">
        <f t="shared" si="14"/>
        <v>33K</v>
      </c>
      <c r="J102" s="231"/>
      <c r="K102" s="636"/>
      <c r="L102" s="638"/>
      <c r="M102" s="638"/>
      <c r="N102" s="638"/>
      <c r="O102" s="638"/>
      <c r="P102" s="638"/>
      <c r="Q102" s="638"/>
      <c r="R102" s="638"/>
      <c r="S102" s="533"/>
      <c r="T102" s="533"/>
      <c r="U102" s="593"/>
      <c r="V102" s="596"/>
      <c r="W102" s="533"/>
      <c r="X102" s="533"/>
      <c r="Y102" s="533"/>
      <c r="Z102" s="533"/>
      <c r="AA102" s="627"/>
      <c r="AB102" s="628"/>
      <c r="AC102" s="309"/>
      <c r="AD102" s="310">
        <f>IF($A102=0,COUNTA($A$8:$A101),COUNTA($A$8:$A102))</f>
        <v>4</v>
      </c>
      <c r="AE102" s="310"/>
      <c r="AF102" s="311"/>
      <c r="AG102" s="311"/>
      <c r="AH102" s="311"/>
      <c r="AI102" s="311"/>
      <c r="AJ102" s="311"/>
      <c r="AK102" s="312"/>
      <c r="AL102" s="312"/>
      <c r="AM102" s="312"/>
    </row>
    <row r="103" spans="1:49" ht="22.9" customHeight="1">
      <c r="A103" s="600"/>
      <c r="B103" s="932"/>
      <c r="C103" s="934"/>
      <c r="D103" s="612"/>
      <c r="E103" s="742"/>
      <c r="F103" s="231" t="s">
        <v>631</v>
      </c>
      <c r="G103" s="380">
        <v>4.5</v>
      </c>
      <c r="H103" s="223">
        <f t="shared" si="15"/>
        <v>6</v>
      </c>
      <c r="I103" s="243" t="str">
        <f t="shared" ref="I103" si="16">H103&amp;+"K"</f>
        <v>6K</v>
      </c>
      <c r="J103" s="231"/>
      <c r="K103" s="636"/>
      <c r="L103" s="638"/>
      <c r="M103" s="638"/>
      <c r="N103" s="638"/>
      <c r="O103" s="638"/>
      <c r="P103" s="638"/>
      <c r="Q103" s="638"/>
      <c r="R103" s="638"/>
      <c r="S103" s="533"/>
      <c r="T103" s="533"/>
      <c r="U103" s="593"/>
      <c r="V103" s="596"/>
      <c r="W103" s="533"/>
      <c r="X103" s="533"/>
      <c r="Y103" s="533"/>
      <c r="Z103" s="533"/>
      <c r="AA103" s="627"/>
      <c r="AB103" s="628"/>
      <c r="AC103" s="309"/>
      <c r="AD103" s="310">
        <f>IF($A103=0,COUNTA($A$8:$A102),COUNTA($A$8:$A103))</f>
        <v>4</v>
      </c>
      <c r="AE103" s="310"/>
      <c r="AF103" s="311"/>
      <c r="AG103" s="311"/>
      <c r="AH103" s="311"/>
      <c r="AI103" s="311"/>
      <c r="AJ103" s="311"/>
      <c r="AK103" s="312"/>
      <c r="AL103" s="312"/>
      <c r="AM103" s="312"/>
    </row>
    <row r="104" spans="1:49" ht="22.9" customHeight="1">
      <c r="A104" s="600"/>
      <c r="B104" s="932"/>
      <c r="C104" s="934"/>
      <c r="D104" s="612"/>
      <c r="E104" s="742"/>
      <c r="F104" s="193" t="s">
        <v>475</v>
      </c>
      <c r="G104" s="193">
        <v>0.9</v>
      </c>
      <c r="H104" s="150">
        <f t="shared" si="15"/>
        <v>1</v>
      </c>
      <c r="I104" s="193" t="str">
        <f t="shared" si="14"/>
        <v>1K</v>
      </c>
      <c r="J104" s="231"/>
      <c r="K104" s="636"/>
      <c r="L104" s="638"/>
      <c r="M104" s="638"/>
      <c r="N104" s="638"/>
      <c r="O104" s="638"/>
      <c r="P104" s="638"/>
      <c r="Q104" s="638"/>
      <c r="R104" s="638"/>
      <c r="S104" s="533"/>
      <c r="T104" s="533"/>
      <c r="U104" s="593"/>
      <c r="V104" s="596"/>
      <c r="W104" s="533"/>
      <c r="X104" s="533"/>
      <c r="Y104" s="533"/>
      <c r="Z104" s="533"/>
      <c r="AA104" s="627"/>
      <c r="AB104" s="628"/>
      <c r="AC104" s="309"/>
      <c r="AD104" s="310">
        <f>IF($A104=0,COUNTA($A$8:$A102),COUNTA($A$8:$A104))</f>
        <v>4</v>
      </c>
      <c r="AE104" s="310"/>
      <c r="AF104" s="311"/>
      <c r="AG104" s="311"/>
      <c r="AH104" s="311"/>
      <c r="AI104" s="311"/>
      <c r="AJ104" s="311"/>
      <c r="AK104" s="312"/>
      <c r="AL104" s="312"/>
      <c r="AM104" s="312"/>
    </row>
    <row r="105" spans="1:49" ht="22.9" customHeight="1">
      <c r="A105" s="600"/>
      <c r="B105" s="932"/>
      <c r="C105" s="934"/>
      <c r="D105" s="612"/>
      <c r="E105" s="742"/>
      <c r="F105" s="243" t="s">
        <v>339</v>
      </c>
      <c r="G105" s="243">
        <v>20</v>
      </c>
      <c r="H105" s="223">
        <f t="shared" si="15"/>
        <v>27</v>
      </c>
      <c r="I105" s="243" t="str">
        <f t="shared" si="14"/>
        <v>27K</v>
      </c>
      <c r="J105" s="242"/>
      <c r="K105" s="636"/>
      <c r="L105" s="638"/>
      <c r="M105" s="638"/>
      <c r="N105" s="638"/>
      <c r="O105" s="638"/>
      <c r="P105" s="638"/>
      <c r="Q105" s="638"/>
      <c r="R105" s="638"/>
      <c r="S105" s="533"/>
      <c r="T105" s="533"/>
      <c r="U105" s="593"/>
      <c r="V105" s="596"/>
      <c r="W105" s="533"/>
      <c r="X105" s="533"/>
      <c r="Y105" s="533"/>
      <c r="Z105" s="533"/>
      <c r="AA105" s="627"/>
      <c r="AB105" s="628"/>
      <c r="AC105" s="309"/>
      <c r="AD105" s="310">
        <f>IF($A105=0,COUNTA($A$8:$A104),COUNTA($A$8:$A105))</f>
        <v>4</v>
      </c>
      <c r="AE105" s="310"/>
      <c r="AF105" s="311"/>
      <c r="AG105" s="311"/>
      <c r="AH105" s="311"/>
      <c r="AI105" s="311"/>
      <c r="AJ105" s="311"/>
      <c r="AK105" s="312"/>
      <c r="AL105" s="312"/>
      <c r="AM105" s="312"/>
    </row>
    <row r="106" spans="1:49" ht="22.9" customHeight="1">
      <c r="A106" s="600"/>
      <c r="B106" s="932"/>
      <c r="C106" s="934"/>
      <c r="D106" s="612"/>
      <c r="E106" s="742"/>
      <c r="F106" s="231" t="s">
        <v>242</v>
      </c>
      <c r="G106" s="231">
        <v>15</v>
      </c>
      <c r="H106" s="231">
        <f t="shared" si="15"/>
        <v>21</v>
      </c>
      <c r="I106" s="243" t="str">
        <f t="shared" si="14"/>
        <v>21K</v>
      </c>
      <c r="J106" s="242"/>
      <c r="K106" s="636"/>
      <c r="L106" s="638"/>
      <c r="M106" s="638"/>
      <c r="N106" s="638"/>
      <c r="O106" s="638"/>
      <c r="P106" s="638"/>
      <c r="Q106" s="638"/>
      <c r="R106" s="638"/>
      <c r="S106" s="533"/>
      <c r="T106" s="533"/>
      <c r="U106" s="593"/>
      <c r="V106" s="596"/>
      <c r="W106" s="533"/>
      <c r="X106" s="533"/>
      <c r="Y106" s="533"/>
      <c r="Z106" s="533"/>
      <c r="AA106" s="627"/>
      <c r="AB106" s="628"/>
      <c r="AC106" s="309"/>
      <c r="AD106" s="310">
        <f>IF($A106=0,COUNTA($A$8:$A105),COUNTA($A$8:$A106))</f>
        <v>4</v>
      </c>
      <c r="AE106" s="310"/>
      <c r="AF106" s="311"/>
      <c r="AG106" s="311"/>
      <c r="AH106" s="311"/>
      <c r="AI106" s="311"/>
      <c r="AJ106" s="311"/>
      <c r="AK106" s="312"/>
      <c r="AL106" s="312"/>
      <c r="AM106" s="312"/>
    </row>
    <row r="107" spans="1:49" ht="22.9" customHeight="1">
      <c r="A107" s="600"/>
      <c r="B107" s="932"/>
      <c r="C107" s="934"/>
      <c r="D107" s="612"/>
      <c r="E107" s="742"/>
      <c r="F107" s="231" t="s">
        <v>378</v>
      </c>
      <c r="G107" s="231">
        <v>7</v>
      </c>
      <c r="H107" s="243">
        <f t="shared" si="15"/>
        <v>10</v>
      </c>
      <c r="I107" s="243" t="str">
        <f t="shared" si="14"/>
        <v>10K</v>
      </c>
      <c r="J107" s="242"/>
      <c r="K107" s="636"/>
      <c r="L107" s="638"/>
      <c r="M107" s="638"/>
      <c r="N107" s="638"/>
      <c r="O107" s="638"/>
      <c r="P107" s="638"/>
      <c r="Q107" s="638"/>
      <c r="R107" s="638"/>
      <c r="S107" s="533"/>
      <c r="T107" s="533"/>
      <c r="U107" s="593"/>
      <c r="V107" s="596"/>
      <c r="W107" s="533"/>
      <c r="X107" s="533"/>
      <c r="Y107" s="533"/>
      <c r="Z107" s="533"/>
      <c r="AA107" s="627"/>
      <c r="AB107" s="628"/>
      <c r="AC107" s="309"/>
      <c r="AD107" s="310">
        <f>IF($A107=0,COUNTA($A$8:$A106),COUNTA($A$8:$A107))</f>
        <v>4</v>
      </c>
      <c r="AE107" s="310"/>
      <c r="AF107" s="311"/>
      <c r="AG107" s="311"/>
      <c r="AH107" s="311"/>
      <c r="AI107" s="311"/>
      <c r="AJ107" s="311"/>
      <c r="AK107" s="312"/>
      <c r="AL107" s="312"/>
      <c r="AM107" s="312"/>
    </row>
    <row r="108" spans="1:49" ht="22.9" customHeight="1" thickBot="1">
      <c r="A108" s="600"/>
      <c r="B108" s="932"/>
      <c r="C108" s="934"/>
      <c r="D108" s="612"/>
      <c r="E108" s="742"/>
      <c r="F108" s="411" t="s">
        <v>633</v>
      </c>
      <c r="G108" s="243"/>
      <c r="H108" s="243">
        <f t="shared" si="15"/>
        <v>0</v>
      </c>
      <c r="I108" s="243" t="s">
        <v>636</v>
      </c>
      <c r="J108" s="242"/>
      <c r="K108" s="636"/>
      <c r="L108" s="638"/>
      <c r="M108" s="638"/>
      <c r="N108" s="638"/>
      <c r="O108" s="638"/>
      <c r="P108" s="638"/>
      <c r="Q108" s="638"/>
      <c r="R108" s="638"/>
      <c r="S108" s="533"/>
      <c r="T108" s="533"/>
      <c r="U108" s="593"/>
      <c r="V108" s="596"/>
      <c r="W108" s="533"/>
      <c r="X108" s="533"/>
      <c r="Y108" s="533"/>
      <c r="Z108" s="533"/>
      <c r="AA108" s="627"/>
      <c r="AB108" s="628"/>
      <c r="AC108" s="309"/>
      <c r="AD108" s="310">
        <f>IF($A108=0,COUNTA($A$8:$A107),COUNTA($A$8:$A108))</f>
        <v>4</v>
      </c>
      <c r="AE108" s="310"/>
      <c r="AF108" s="311"/>
      <c r="AG108" s="311"/>
      <c r="AH108" s="311"/>
      <c r="AI108" s="311"/>
      <c r="AJ108" s="311"/>
      <c r="AK108" s="312"/>
      <c r="AL108" s="312"/>
      <c r="AM108" s="312"/>
    </row>
    <row r="109" spans="1:49" ht="22.9" hidden="1" customHeight="1">
      <c r="A109" s="600"/>
      <c r="B109" s="932"/>
      <c r="C109" s="934"/>
      <c r="D109" s="612"/>
      <c r="E109" s="742"/>
      <c r="F109" s="264"/>
      <c r="G109" s="264"/>
      <c r="H109" s="243">
        <f t="shared" si="15"/>
        <v>0</v>
      </c>
      <c r="I109" s="243" t="str">
        <f t="shared" ref="I109:I110" si="17">H109&amp;+"K"</f>
        <v>0K</v>
      </c>
      <c r="J109" s="242"/>
      <c r="K109" s="636"/>
      <c r="L109" s="638"/>
      <c r="M109" s="638"/>
      <c r="N109" s="638"/>
      <c r="O109" s="638"/>
      <c r="P109" s="638"/>
      <c r="Q109" s="638"/>
      <c r="R109" s="638"/>
      <c r="S109" s="533"/>
      <c r="T109" s="533"/>
      <c r="U109" s="593"/>
      <c r="V109" s="596"/>
      <c r="W109" s="533"/>
      <c r="X109" s="533"/>
      <c r="Y109" s="533"/>
      <c r="Z109" s="533"/>
      <c r="AA109" s="627"/>
      <c r="AB109" s="628"/>
      <c r="AC109" s="309"/>
      <c r="AD109" s="310">
        <f>IF($A109=0,COUNTA($A$8:$A108),COUNTA($A$8:$A109))</f>
        <v>4</v>
      </c>
      <c r="AE109" s="310"/>
      <c r="AF109" s="311"/>
      <c r="AG109" s="311"/>
      <c r="AH109" s="311"/>
      <c r="AI109" s="311"/>
      <c r="AJ109" s="311"/>
      <c r="AK109" s="312"/>
      <c r="AL109" s="312"/>
      <c r="AM109" s="312"/>
    </row>
    <row r="110" spans="1:49" ht="22.9" hidden="1" customHeight="1" thickBot="1">
      <c r="A110" s="600"/>
      <c r="B110" s="932"/>
      <c r="C110" s="934"/>
      <c r="D110" s="612"/>
      <c r="E110" s="743"/>
      <c r="F110" s="265"/>
      <c r="G110" s="265"/>
      <c r="H110" s="243">
        <f t="shared" si="15"/>
        <v>0</v>
      </c>
      <c r="I110" s="227" t="str">
        <f t="shared" si="17"/>
        <v>0K</v>
      </c>
      <c r="J110" s="227"/>
      <c r="K110" s="624"/>
      <c r="L110" s="638"/>
      <c r="M110" s="638"/>
      <c r="N110" s="638"/>
      <c r="O110" s="638"/>
      <c r="P110" s="638"/>
      <c r="Q110" s="638"/>
      <c r="R110" s="638"/>
      <c r="S110" s="532"/>
      <c r="T110" s="532"/>
      <c r="U110" s="594"/>
      <c r="V110" s="597"/>
      <c r="W110" s="532"/>
      <c r="X110" s="532"/>
      <c r="Y110" s="532"/>
      <c r="Z110" s="532"/>
      <c r="AA110" s="627"/>
      <c r="AB110" s="628"/>
      <c r="AC110" s="309"/>
      <c r="AD110" s="310">
        <f>IF($A110=0,COUNTA($A$8:$A109),COUNTA($A$8:$A110))</f>
        <v>4</v>
      </c>
      <c r="AE110" s="310"/>
      <c r="AF110" s="311"/>
      <c r="AG110" s="311"/>
      <c r="AH110" s="311"/>
      <c r="AI110" s="311"/>
      <c r="AJ110" s="311"/>
      <c r="AK110" s="312"/>
      <c r="AL110" s="312"/>
      <c r="AM110" s="312"/>
    </row>
    <row r="111" spans="1:49" ht="22.9" customHeight="1">
      <c r="A111" s="600"/>
      <c r="B111" s="932"/>
      <c r="C111" s="934"/>
      <c r="D111" s="612"/>
      <c r="E111" s="576" t="s">
        <v>669</v>
      </c>
      <c r="F111" s="937" t="str">
        <f>"★魷魚丸每人2個("&amp;+C99*2-48&amp;"個)先解凍"</f>
        <v>★魷魚丸每人2個(2686個)先解凍</v>
      </c>
      <c r="G111" s="938"/>
      <c r="H111" s="938"/>
      <c r="I111" s="939"/>
      <c r="J111" s="247"/>
      <c r="K111" s="747" t="s">
        <v>671</v>
      </c>
      <c r="L111" s="638"/>
      <c r="M111" s="638"/>
      <c r="N111" s="638"/>
      <c r="O111" s="638"/>
      <c r="P111" s="638"/>
      <c r="Q111" s="638"/>
      <c r="R111" s="638"/>
      <c r="S111" s="531"/>
      <c r="T111" s="531"/>
      <c r="U111" s="592"/>
      <c r="V111" s="595"/>
      <c r="W111" s="531"/>
      <c r="X111" s="531"/>
      <c r="Y111" s="531"/>
      <c r="Z111" s="531"/>
      <c r="AA111" s="627"/>
      <c r="AB111" s="628"/>
      <c r="AC111" s="309"/>
      <c r="AD111" s="310">
        <f>IF($A111=0,COUNTA($A$8:$A110),COUNTA($A$8:$A111))</f>
        <v>4</v>
      </c>
      <c r="AE111" s="310"/>
      <c r="AF111" s="311"/>
      <c r="AG111" s="311"/>
      <c r="AH111" s="311"/>
      <c r="AI111" s="311"/>
      <c r="AJ111" s="311"/>
      <c r="AK111" s="312"/>
      <c r="AL111" s="312"/>
      <c r="AM111" s="312"/>
    </row>
    <row r="112" spans="1:49" ht="22.9" customHeight="1">
      <c r="A112" s="600"/>
      <c r="B112" s="932"/>
      <c r="C112" s="934"/>
      <c r="D112" s="612"/>
      <c r="E112" s="942"/>
      <c r="F112" s="330" t="s">
        <v>709</v>
      </c>
      <c r="G112" s="330">
        <v>1.5</v>
      </c>
      <c r="H112" s="184">
        <f t="shared" ref="H112:H117" si="18">MROUND(INDEX($C:$C,MATCH(AD112,$AD:$AD,0))*G112/1000,1)</f>
        <v>2</v>
      </c>
      <c r="I112" s="184" t="str">
        <f t="shared" ref="I112:I118" si="19">H112&amp;+"K"</f>
        <v>2K</v>
      </c>
      <c r="J112" s="248"/>
      <c r="K112" s="748"/>
      <c r="L112" s="638"/>
      <c r="M112" s="638"/>
      <c r="N112" s="638"/>
      <c r="O112" s="638"/>
      <c r="P112" s="638"/>
      <c r="Q112" s="638"/>
      <c r="R112" s="638"/>
      <c r="S112" s="533"/>
      <c r="T112" s="533"/>
      <c r="U112" s="593"/>
      <c r="V112" s="596"/>
      <c r="W112" s="533"/>
      <c r="X112" s="533"/>
      <c r="Y112" s="533"/>
      <c r="Z112" s="533"/>
      <c r="AA112" s="627"/>
      <c r="AB112" s="628"/>
      <c r="AC112" s="309"/>
      <c r="AD112" s="310">
        <f>IF($A112=0,COUNTA($A$8:$A111),COUNTA($A$8:$A112))</f>
        <v>4</v>
      </c>
      <c r="AE112" s="310"/>
      <c r="AF112" s="311"/>
      <c r="AG112" s="311"/>
      <c r="AH112" s="311"/>
      <c r="AI112" s="311"/>
      <c r="AJ112" s="311"/>
      <c r="AK112" s="312"/>
      <c r="AL112" s="312"/>
      <c r="AM112" s="312"/>
    </row>
    <row r="113" spans="1:49" ht="22.9" customHeight="1">
      <c r="A113" s="600"/>
      <c r="B113" s="932"/>
      <c r="C113" s="934"/>
      <c r="D113" s="612"/>
      <c r="E113" s="942"/>
      <c r="F113" s="231" t="s">
        <v>701</v>
      </c>
      <c r="G113" s="231"/>
      <c r="H113" s="226">
        <f t="shared" si="18"/>
        <v>0</v>
      </c>
      <c r="I113" s="226" t="s">
        <v>673</v>
      </c>
      <c r="J113" s="248"/>
      <c r="K113" s="748"/>
      <c r="L113" s="638"/>
      <c r="M113" s="638"/>
      <c r="N113" s="638"/>
      <c r="O113" s="638"/>
      <c r="P113" s="638"/>
      <c r="Q113" s="638"/>
      <c r="R113" s="638"/>
      <c r="S113" s="533"/>
      <c r="T113" s="533"/>
      <c r="U113" s="593"/>
      <c r="V113" s="596"/>
      <c r="W113" s="533"/>
      <c r="X113" s="533"/>
      <c r="Y113" s="533"/>
      <c r="Z113" s="533"/>
      <c r="AA113" s="627"/>
      <c r="AB113" s="628"/>
      <c r="AC113" s="309"/>
      <c r="AD113" s="310">
        <f>IF($A113=0,COUNTA($A$8:$A112),COUNTA($A$8:$A113))</f>
        <v>4</v>
      </c>
      <c r="AE113" s="310"/>
      <c r="AF113" s="311"/>
      <c r="AG113" s="311"/>
      <c r="AH113" s="311"/>
      <c r="AI113" s="311"/>
      <c r="AJ113" s="311"/>
      <c r="AK113" s="312"/>
      <c r="AL113" s="312"/>
      <c r="AM113" s="312"/>
    </row>
    <row r="114" spans="1:49" ht="22.9" customHeight="1">
      <c r="A114" s="600"/>
      <c r="B114" s="932"/>
      <c r="C114" s="934"/>
      <c r="D114" s="612"/>
      <c r="E114" s="942"/>
      <c r="F114" s="231" t="s">
        <v>710</v>
      </c>
      <c r="G114" s="231"/>
      <c r="H114" s="226">
        <f t="shared" si="18"/>
        <v>0</v>
      </c>
      <c r="I114" s="226" t="s">
        <v>672</v>
      </c>
      <c r="J114" s="248"/>
      <c r="K114" s="748"/>
      <c r="L114" s="638"/>
      <c r="M114" s="638"/>
      <c r="N114" s="638"/>
      <c r="O114" s="638"/>
      <c r="P114" s="638"/>
      <c r="Q114" s="638"/>
      <c r="R114" s="638"/>
      <c r="S114" s="533"/>
      <c r="T114" s="533"/>
      <c r="U114" s="593"/>
      <c r="V114" s="596"/>
      <c r="W114" s="533"/>
      <c r="X114" s="533"/>
      <c r="Y114" s="533"/>
      <c r="Z114" s="533"/>
      <c r="AA114" s="627"/>
      <c r="AB114" s="628"/>
      <c r="AC114" s="309"/>
      <c r="AD114" s="310">
        <f>IF($A114=0,COUNTA($A$8:$A113),COUNTA($A$8:$A114))</f>
        <v>4</v>
      </c>
      <c r="AE114" s="310"/>
      <c r="AF114" s="311"/>
      <c r="AG114" s="311"/>
      <c r="AH114" s="311"/>
      <c r="AI114" s="311"/>
      <c r="AJ114" s="311"/>
      <c r="AK114" s="312"/>
      <c r="AL114" s="312"/>
      <c r="AM114" s="312"/>
    </row>
    <row r="115" spans="1:49" ht="22.9" customHeight="1" thickBot="1">
      <c r="A115" s="600"/>
      <c r="B115" s="932"/>
      <c r="C115" s="934"/>
      <c r="D115" s="612"/>
      <c r="E115" s="942"/>
      <c r="F115" s="231" t="s">
        <v>581</v>
      </c>
      <c r="G115" s="231"/>
      <c r="H115" s="226">
        <f t="shared" si="18"/>
        <v>0</v>
      </c>
      <c r="I115" s="226" t="s">
        <v>674</v>
      </c>
      <c r="J115" s="248"/>
      <c r="K115" s="748"/>
      <c r="L115" s="638"/>
      <c r="M115" s="638"/>
      <c r="N115" s="638"/>
      <c r="O115" s="638"/>
      <c r="P115" s="638"/>
      <c r="Q115" s="638"/>
      <c r="R115" s="638"/>
      <c r="S115" s="533"/>
      <c r="T115" s="533"/>
      <c r="U115" s="593"/>
      <c r="V115" s="596"/>
      <c r="W115" s="533"/>
      <c r="X115" s="533"/>
      <c r="Y115" s="533"/>
      <c r="Z115" s="533"/>
      <c r="AA115" s="627"/>
      <c r="AB115" s="628"/>
      <c r="AC115" s="309"/>
      <c r="AD115" s="310">
        <f>IF($A115=0,COUNTA($A$8:$A113),COUNTA($A$8:$A115))</f>
        <v>4</v>
      </c>
      <c r="AE115" s="310"/>
      <c r="AF115" s="311"/>
      <c r="AG115" s="311"/>
      <c r="AH115" s="311"/>
      <c r="AI115" s="311"/>
      <c r="AJ115" s="311"/>
      <c r="AK115" s="312"/>
      <c r="AL115" s="312"/>
      <c r="AM115" s="312"/>
    </row>
    <row r="116" spans="1:49" ht="22.9" hidden="1" customHeight="1" thickBot="1">
      <c r="A116" s="600"/>
      <c r="B116" s="932"/>
      <c r="C116" s="934"/>
      <c r="D116" s="612"/>
      <c r="E116" s="942"/>
      <c r="F116" s="231"/>
      <c r="G116" s="223"/>
      <c r="H116" s="226">
        <f t="shared" si="18"/>
        <v>0</v>
      </c>
      <c r="I116" s="226" t="str">
        <f t="shared" ref="I116" si="20">H116&amp;+"K"</f>
        <v>0K</v>
      </c>
      <c r="J116" s="248"/>
      <c r="K116" s="748"/>
      <c r="L116" s="638"/>
      <c r="M116" s="638"/>
      <c r="N116" s="638"/>
      <c r="O116" s="638"/>
      <c r="P116" s="638"/>
      <c r="Q116" s="638"/>
      <c r="R116" s="638"/>
      <c r="S116" s="533"/>
      <c r="T116" s="533"/>
      <c r="U116" s="593"/>
      <c r="V116" s="596"/>
      <c r="W116" s="533"/>
      <c r="X116" s="533"/>
      <c r="Y116" s="533"/>
      <c r="Z116" s="533"/>
      <c r="AA116" s="627"/>
      <c r="AB116" s="628"/>
      <c r="AC116" s="309"/>
      <c r="AD116" s="310">
        <f>IF($A116=0,COUNTA($A$8:$A114),COUNTA($A$8:$A116))</f>
        <v>4</v>
      </c>
      <c r="AE116" s="310"/>
      <c r="AF116" s="311"/>
      <c r="AG116" s="311"/>
      <c r="AH116" s="311"/>
      <c r="AI116" s="311"/>
      <c r="AJ116" s="311"/>
      <c r="AK116" s="312"/>
      <c r="AL116" s="312"/>
      <c r="AM116" s="312"/>
    </row>
    <row r="117" spans="1:49" ht="22.9" hidden="1" customHeight="1">
      <c r="A117" s="600"/>
      <c r="B117" s="932"/>
      <c r="C117" s="934"/>
      <c r="D117" s="612"/>
      <c r="E117" s="575"/>
      <c r="F117" s="249"/>
      <c r="G117" s="231"/>
      <c r="H117" s="276">
        <f t="shared" si="18"/>
        <v>0</v>
      </c>
      <c r="I117" s="276" t="str">
        <f t="shared" si="19"/>
        <v>0K</v>
      </c>
      <c r="J117" s="248"/>
      <c r="K117" s="636"/>
      <c r="L117" s="638"/>
      <c r="M117" s="638"/>
      <c r="N117" s="638"/>
      <c r="O117" s="638"/>
      <c r="P117" s="638"/>
      <c r="Q117" s="638"/>
      <c r="R117" s="638"/>
      <c r="S117" s="533"/>
      <c r="T117" s="533"/>
      <c r="U117" s="593"/>
      <c r="V117" s="596"/>
      <c r="W117" s="533"/>
      <c r="X117" s="533"/>
      <c r="Y117" s="533"/>
      <c r="Z117" s="533"/>
      <c r="AA117" s="627"/>
      <c r="AB117" s="628"/>
      <c r="AC117" s="309"/>
      <c r="AD117" s="310">
        <f>IF($A117=0,COUNTA($A$8:$A116),COUNTA($A$8:$A117))</f>
        <v>4</v>
      </c>
      <c r="AE117" s="310"/>
      <c r="AF117" s="311"/>
      <c r="AG117" s="311"/>
      <c r="AH117" s="311"/>
      <c r="AI117" s="311"/>
      <c r="AJ117" s="311"/>
      <c r="AK117" s="312"/>
      <c r="AL117" s="312"/>
      <c r="AM117" s="312"/>
    </row>
    <row r="118" spans="1:49" ht="22.9" hidden="1" customHeight="1" thickBot="1">
      <c r="A118" s="600"/>
      <c r="B118" s="932"/>
      <c r="C118" s="934"/>
      <c r="D118" s="612"/>
      <c r="E118" s="577"/>
      <c r="F118" s="250"/>
      <c r="G118" s="250"/>
      <c r="H118" s="227">
        <f>G118*$C$99/1000</f>
        <v>0</v>
      </c>
      <c r="I118" s="227" t="str">
        <f t="shared" si="19"/>
        <v>0K</v>
      </c>
      <c r="J118" s="227"/>
      <c r="K118" s="624"/>
      <c r="L118" s="638"/>
      <c r="M118" s="638"/>
      <c r="N118" s="638"/>
      <c r="O118" s="638"/>
      <c r="P118" s="638"/>
      <c r="Q118" s="638"/>
      <c r="R118" s="638"/>
      <c r="S118" s="532"/>
      <c r="T118" s="532"/>
      <c r="U118" s="594"/>
      <c r="V118" s="597"/>
      <c r="W118" s="532"/>
      <c r="X118" s="532"/>
      <c r="Y118" s="532"/>
      <c r="Z118" s="532"/>
      <c r="AA118" s="627"/>
      <c r="AB118" s="628"/>
      <c r="AC118" s="309"/>
      <c r="AD118" s="310">
        <f>IF($A118=0,COUNTA($A$8:$A117),COUNTA($A$8:$A118))</f>
        <v>4</v>
      </c>
      <c r="AE118" s="310"/>
      <c r="AF118" s="311"/>
      <c r="AG118" s="311"/>
      <c r="AH118" s="311"/>
      <c r="AI118" s="311"/>
      <c r="AJ118" s="311"/>
      <c r="AK118" s="312"/>
      <c r="AL118" s="312"/>
      <c r="AM118" s="312"/>
    </row>
    <row r="119" spans="1:49" ht="22.9" customHeight="1">
      <c r="A119" s="600"/>
      <c r="B119" s="932"/>
      <c r="C119" s="934"/>
      <c r="D119" s="612"/>
      <c r="E119" s="902" t="s">
        <v>663</v>
      </c>
      <c r="F119" s="225" t="s">
        <v>711</v>
      </c>
      <c r="G119" s="225">
        <v>65.5</v>
      </c>
      <c r="H119" s="225">
        <f>MROUND(INDEX($C:$C,MATCH(AD119,$AD:$AD,0))*G119/1000,1)</f>
        <v>90</v>
      </c>
      <c r="I119" s="225" t="str">
        <f>H119&amp;+"K"</f>
        <v>90K</v>
      </c>
      <c r="J119" s="225"/>
      <c r="K119" s="729" t="s">
        <v>434</v>
      </c>
      <c r="L119" s="638"/>
      <c r="M119" s="638"/>
      <c r="N119" s="638"/>
      <c r="O119" s="638"/>
      <c r="P119" s="638"/>
      <c r="Q119" s="638"/>
      <c r="R119" s="638"/>
      <c r="S119" s="531"/>
      <c r="T119" s="531"/>
      <c r="U119" s="592"/>
      <c r="V119" s="595"/>
      <c r="W119" s="531"/>
      <c r="X119" s="531"/>
      <c r="Y119" s="531"/>
      <c r="Z119" s="531"/>
      <c r="AA119" s="627"/>
      <c r="AB119" s="628"/>
      <c r="AC119" s="309"/>
      <c r="AD119" s="310">
        <f>IF($A119=0,COUNTA($A$8:$A118),COUNTA($A$8:$A119))</f>
        <v>4</v>
      </c>
      <c r="AE119" s="310"/>
      <c r="AF119" s="311"/>
      <c r="AG119" s="311"/>
      <c r="AH119" s="311"/>
      <c r="AI119" s="311"/>
      <c r="AJ119" s="311"/>
      <c r="AK119" s="312"/>
      <c r="AL119" s="312"/>
      <c r="AM119" s="312"/>
    </row>
    <row r="120" spans="1:49" ht="22.9" customHeight="1" thickBot="1">
      <c r="A120" s="600"/>
      <c r="B120" s="932"/>
      <c r="C120" s="934"/>
      <c r="D120" s="612"/>
      <c r="E120" s="828"/>
      <c r="F120" s="218" t="s">
        <v>712</v>
      </c>
      <c r="G120" s="218">
        <v>0.45</v>
      </c>
      <c r="H120" s="218">
        <f>MROUND(INDEX($C:$C,MATCH(AD120,$AD:$AD,0))*G120/1000,0.1)</f>
        <v>0.60000000000000009</v>
      </c>
      <c r="I120" s="218" t="str">
        <f>H120&amp;+"K"</f>
        <v>0.6K</v>
      </c>
      <c r="J120" s="218"/>
      <c r="K120" s="834"/>
      <c r="L120" s="638"/>
      <c r="M120" s="638"/>
      <c r="N120" s="638"/>
      <c r="O120" s="638"/>
      <c r="P120" s="638"/>
      <c r="Q120" s="638"/>
      <c r="R120" s="638"/>
      <c r="S120" s="532"/>
      <c r="T120" s="532"/>
      <c r="U120" s="594"/>
      <c r="V120" s="597"/>
      <c r="W120" s="532"/>
      <c r="X120" s="532"/>
      <c r="Y120" s="532"/>
      <c r="Z120" s="532"/>
      <c r="AA120" s="627"/>
      <c r="AB120" s="628"/>
      <c r="AC120" s="309"/>
      <c r="AD120" s="310">
        <f>IF($A120=0,COUNTA($A$8:$A119),COUNTA($A$8:$A120))</f>
        <v>4</v>
      </c>
      <c r="AE120" s="310"/>
      <c r="AF120" s="311"/>
      <c r="AG120" s="311"/>
      <c r="AH120" s="311"/>
      <c r="AI120" s="311"/>
      <c r="AJ120" s="311"/>
      <c r="AK120" s="312"/>
      <c r="AL120" s="312"/>
      <c r="AM120" s="312"/>
    </row>
    <row r="121" spans="1:49" ht="22.9" customHeight="1">
      <c r="A121" s="600"/>
      <c r="B121" s="932"/>
      <c r="C121" s="934"/>
      <c r="D121" s="612"/>
      <c r="E121" s="935" t="s">
        <v>634</v>
      </c>
      <c r="F121" s="222" t="s">
        <v>343</v>
      </c>
      <c r="G121" s="222">
        <v>30</v>
      </c>
      <c r="H121" s="247">
        <f t="shared" ref="H121:H127" si="21">MROUND(INDEX($C:$C,MATCH(AD121,$AD:$AD,0))*G121/1000,1)</f>
        <v>41</v>
      </c>
      <c r="I121" s="240" t="str">
        <f t="shared" ref="I121:I126" si="22">MROUND(H121,1)&amp;+"K"</f>
        <v>41K</v>
      </c>
      <c r="J121" s="222"/>
      <c r="K121" s="622" t="s">
        <v>239</v>
      </c>
      <c r="L121" s="638"/>
      <c r="M121" s="638"/>
      <c r="N121" s="638"/>
      <c r="O121" s="638"/>
      <c r="P121" s="638"/>
      <c r="Q121" s="638"/>
      <c r="R121" s="638"/>
      <c r="S121" s="533"/>
      <c r="T121" s="533"/>
      <c r="U121" s="593"/>
      <c r="V121" s="596"/>
      <c r="W121" s="533"/>
      <c r="X121" s="533"/>
      <c r="Y121" s="533"/>
      <c r="Z121" s="533"/>
      <c r="AA121" s="627"/>
      <c r="AB121" s="628"/>
      <c r="AC121" s="309"/>
      <c r="AD121" s="310">
        <f>IF($A121=0,COUNTA($A$8:$A120),COUNTA($A$8:$A121))</f>
        <v>4</v>
      </c>
      <c r="AE121" s="310"/>
      <c r="AF121" s="311"/>
      <c r="AG121" s="311"/>
      <c r="AH121" s="311"/>
      <c r="AI121" s="311"/>
      <c r="AJ121" s="311"/>
      <c r="AK121" s="312"/>
      <c r="AL121" s="312"/>
      <c r="AM121" s="312"/>
    </row>
    <row r="122" spans="1:49" ht="22.9" customHeight="1">
      <c r="A122" s="600"/>
      <c r="B122" s="932"/>
      <c r="C122" s="934"/>
      <c r="D122" s="612"/>
      <c r="E122" s="936"/>
      <c r="F122" s="232" t="s">
        <v>602</v>
      </c>
      <c r="G122" s="223">
        <v>10</v>
      </c>
      <c r="H122" s="248">
        <f t="shared" si="21"/>
        <v>14</v>
      </c>
      <c r="I122" s="242" t="str">
        <f t="shared" ref="I122" si="23">MROUND(H122,1)&amp;+"K"</f>
        <v>14K</v>
      </c>
      <c r="J122" s="223"/>
      <c r="K122" s="623"/>
      <c r="L122" s="638"/>
      <c r="M122" s="638"/>
      <c r="N122" s="638"/>
      <c r="O122" s="638"/>
      <c r="P122" s="638"/>
      <c r="Q122" s="638"/>
      <c r="R122" s="638"/>
      <c r="S122" s="533"/>
      <c r="T122" s="533"/>
      <c r="U122" s="593"/>
      <c r="V122" s="596"/>
      <c r="W122" s="533"/>
      <c r="X122" s="533"/>
      <c r="Y122" s="533"/>
      <c r="Z122" s="533"/>
      <c r="AA122" s="627"/>
      <c r="AB122" s="628"/>
      <c r="AC122" s="309"/>
      <c r="AD122" s="310">
        <f>IF($A122=0,COUNTA($A$8:$A121),COUNTA($A$8:$A122))</f>
        <v>4</v>
      </c>
      <c r="AE122" s="310"/>
      <c r="AF122" s="311"/>
      <c r="AG122" s="311"/>
      <c r="AH122" s="311"/>
      <c r="AI122" s="311"/>
      <c r="AJ122" s="311"/>
      <c r="AK122" s="312"/>
      <c r="AL122" s="312"/>
      <c r="AM122" s="312"/>
    </row>
    <row r="123" spans="1:49" ht="22.9" customHeight="1">
      <c r="A123" s="600"/>
      <c r="B123" s="932"/>
      <c r="C123" s="934"/>
      <c r="D123" s="612"/>
      <c r="E123" s="936"/>
      <c r="F123" s="232" t="s">
        <v>637</v>
      </c>
      <c r="G123" s="223">
        <v>1</v>
      </c>
      <c r="H123" s="248">
        <f t="shared" si="21"/>
        <v>1</v>
      </c>
      <c r="I123" s="242" t="str">
        <f t="shared" si="22"/>
        <v>1K</v>
      </c>
      <c r="J123" s="223"/>
      <c r="K123" s="623"/>
      <c r="L123" s="638"/>
      <c r="M123" s="638"/>
      <c r="N123" s="638"/>
      <c r="O123" s="638"/>
      <c r="P123" s="638"/>
      <c r="Q123" s="638"/>
      <c r="R123" s="638"/>
      <c r="S123" s="533"/>
      <c r="T123" s="533"/>
      <c r="U123" s="593"/>
      <c r="V123" s="596"/>
      <c r="W123" s="533"/>
      <c r="X123" s="533"/>
      <c r="Y123" s="533"/>
      <c r="Z123" s="533"/>
      <c r="AA123" s="627"/>
      <c r="AB123" s="628"/>
      <c r="AC123" s="309"/>
      <c r="AD123" s="310">
        <f>IF($A123=0,COUNTA($A$8:$A122),COUNTA($A$8:$A123))</f>
        <v>4</v>
      </c>
      <c r="AE123" s="310"/>
      <c r="AF123" s="311"/>
      <c r="AG123" s="311"/>
      <c r="AH123" s="311"/>
      <c r="AI123" s="311"/>
      <c r="AJ123" s="311"/>
      <c r="AK123" s="312"/>
      <c r="AL123" s="312"/>
      <c r="AM123" s="312"/>
    </row>
    <row r="124" spans="1:49" ht="22.9" customHeight="1" thickBot="1">
      <c r="A124" s="600"/>
      <c r="B124" s="932"/>
      <c r="C124" s="934"/>
      <c r="D124" s="612"/>
      <c r="E124" s="936"/>
      <c r="F124" s="232" t="s">
        <v>427</v>
      </c>
      <c r="G124" s="223">
        <v>4.5</v>
      </c>
      <c r="H124" s="248">
        <f t="shared" si="21"/>
        <v>6</v>
      </c>
      <c r="I124" s="242" t="str">
        <f t="shared" ref="I124" si="24">MROUND(H124,1)&amp;+"K"</f>
        <v>6K</v>
      </c>
      <c r="J124" s="223"/>
      <c r="K124" s="623"/>
      <c r="L124" s="638"/>
      <c r="M124" s="638"/>
      <c r="N124" s="638"/>
      <c r="O124" s="638"/>
      <c r="P124" s="638"/>
      <c r="Q124" s="638"/>
      <c r="R124" s="638"/>
      <c r="S124" s="533"/>
      <c r="T124" s="533"/>
      <c r="U124" s="593"/>
      <c r="V124" s="596"/>
      <c r="W124" s="533"/>
      <c r="X124" s="533"/>
      <c r="Y124" s="533"/>
      <c r="Z124" s="533"/>
      <c r="AA124" s="627"/>
      <c r="AB124" s="628"/>
      <c r="AC124" s="309"/>
      <c r="AD124" s="310">
        <f>IF($A124=0,COUNTA($A$8:$A123),COUNTA($A$8:$A124))</f>
        <v>4</v>
      </c>
      <c r="AE124" s="310"/>
      <c r="AF124" s="311"/>
      <c r="AG124" s="311"/>
      <c r="AH124" s="311"/>
      <c r="AI124" s="311"/>
      <c r="AJ124" s="311"/>
      <c r="AK124" s="312"/>
      <c r="AL124" s="312"/>
      <c r="AM124" s="312"/>
    </row>
    <row r="125" spans="1:49" ht="22.9" hidden="1" customHeight="1" thickBot="1">
      <c r="A125" s="600"/>
      <c r="B125" s="932"/>
      <c r="C125" s="934"/>
      <c r="D125" s="612"/>
      <c r="E125" s="936"/>
      <c r="F125" s="232"/>
      <c r="G125" s="223"/>
      <c r="H125" s="276">
        <f t="shared" si="21"/>
        <v>0</v>
      </c>
      <c r="I125" s="243" t="str">
        <f t="shared" si="22"/>
        <v>0K</v>
      </c>
      <c r="J125" s="232"/>
      <c r="K125" s="623"/>
      <c r="L125" s="638"/>
      <c r="M125" s="638"/>
      <c r="N125" s="638"/>
      <c r="O125" s="638"/>
      <c r="P125" s="638"/>
      <c r="Q125" s="638"/>
      <c r="R125" s="638"/>
      <c r="S125" s="533"/>
      <c r="T125" s="533"/>
      <c r="U125" s="593"/>
      <c r="V125" s="596"/>
      <c r="W125" s="533"/>
      <c r="X125" s="533"/>
      <c r="Y125" s="533"/>
      <c r="Z125" s="533"/>
      <c r="AA125" s="627"/>
      <c r="AB125" s="628"/>
      <c r="AC125" s="309"/>
      <c r="AD125" s="310">
        <f>IF($A125=0,COUNTA($A$8:$A124),COUNTA($A$8:$A125))</f>
        <v>4</v>
      </c>
      <c r="AE125" s="310"/>
      <c r="AF125" s="311"/>
      <c r="AG125" s="311"/>
      <c r="AH125" s="311"/>
      <c r="AI125" s="311"/>
      <c r="AJ125" s="311"/>
      <c r="AK125" s="312"/>
      <c r="AL125" s="312"/>
      <c r="AM125" s="312"/>
    </row>
    <row r="126" spans="1:49" ht="22.9" hidden="1" customHeight="1">
      <c r="A126" s="600"/>
      <c r="B126" s="932"/>
      <c r="C126" s="934"/>
      <c r="D126" s="612"/>
      <c r="E126" s="358"/>
      <c r="F126" s="223"/>
      <c r="G126" s="223"/>
      <c r="H126" s="248">
        <f t="shared" si="21"/>
        <v>0</v>
      </c>
      <c r="I126" s="242" t="str">
        <f t="shared" si="22"/>
        <v>0K</v>
      </c>
      <c r="J126" s="223"/>
      <c r="K126" s="623"/>
      <c r="L126" s="638"/>
      <c r="M126" s="638"/>
      <c r="N126" s="638"/>
      <c r="O126" s="638"/>
      <c r="P126" s="638"/>
      <c r="Q126" s="638"/>
      <c r="R126" s="638"/>
      <c r="S126" s="533"/>
      <c r="T126" s="533"/>
      <c r="U126" s="593"/>
      <c r="V126" s="596"/>
      <c r="W126" s="533"/>
      <c r="X126" s="533"/>
      <c r="Y126" s="533"/>
      <c r="Z126" s="533"/>
      <c r="AA126" s="627"/>
      <c r="AB126" s="628"/>
      <c r="AC126" s="309"/>
      <c r="AD126" s="310">
        <f>IF($A126=0,COUNTA($A$8:$A125),COUNTA($A$8:$A126))</f>
        <v>4</v>
      </c>
      <c r="AE126" s="310"/>
      <c r="AF126" s="311"/>
      <c r="AG126" s="311"/>
      <c r="AH126" s="311"/>
      <c r="AI126" s="311"/>
      <c r="AJ126" s="311"/>
      <c r="AK126" s="312"/>
      <c r="AL126" s="312"/>
      <c r="AM126" s="312"/>
    </row>
    <row r="127" spans="1:49" ht="22.9" hidden="1" customHeight="1" thickBot="1">
      <c r="A127" s="600"/>
      <c r="B127" s="932"/>
      <c r="C127" s="934"/>
      <c r="D127" s="612"/>
      <c r="E127" s="359"/>
      <c r="F127" s="224"/>
      <c r="G127" s="224"/>
      <c r="H127" s="251">
        <f t="shared" si="21"/>
        <v>0</v>
      </c>
      <c r="I127" s="227" t="str">
        <f t="shared" ref="I127" si="25">MROUND(H127,1)&amp;+"K"</f>
        <v>0K</v>
      </c>
      <c r="J127" s="224"/>
      <c r="K127" s="624"/>
      <c r="L127" s="638"/>
      <c r="M127" s="638"/>
      <c r="N127" s="638"/>
      <c r="O127" s="638"/>
      <c r="P127" s="638"/>
      <c r="Q127" s="638"/>
      <c r="R127" s="638"/>
      <c r="S127" s="532"/>
      <c r="T127" s="532"/>
      <c r="U127" s="594"/>
      <c r="V127" s="597"/>
      <c r="W127" s="532"/>
      <c r="X127" s="532"/>
      <c r="Y127" s="532"/>
      <c r="Z127" s="532"/>
      <c r="AA127" s="627"/>
      <c r="AB127" s="628"/>
      <c r="AC127" s="309"/>
      <c r="AD127" s="310">
        <f>IF($A127=0,COUNTA($A$8:$A126),COUNTA($A$8:$A127))</f>
        <v>4</v>
      </c>
      <c r="AE127" s="310"/>
      <c r="AF127" s="311"/>
      <c r="AG127" s="311"/>
      <c r="AH127" s="311"/>
      <c r="AI127" s="311"/>
      <c r="AJ127" s="311"/>
      <c r="AK127" s="312"/>
      <c r="AL127" s="312"/>
      <c r="AM127" s="312"/>
      <c r="AW127" s="67"/>
    </row>
    <row r="128" spans="1:49" ht="22.9" customHeight="1" thickBot="1">
      <c r="A128" s="600"/>
      <c r="B128" s="932"/>
      <c r="C128" s="934"/>
      <c r="D128" s="612"/>
      <c r="E128" s="325" t="s">
        <v>403</v>
      </c>
      <c r="F128" s="940" t="s">
        <v>590</v>
      </c>
      <c r="G128" s="941"/>
      <c r="H128" s="941"/>
      <c r="I128" s="941"/>
      <c r="J128" s="233"/>
      <c r="K128" s="234" t="s">
        <v>100</v>
      </c>
      <c r="L128" s="638"/>
      <c r="M128" s="638"/>
      <c r="N128" s="638"/>
      <c r="O128" s="638"/>
      <c r="P128" s="638"/>
      <c r="Q128" s="638"/>
      <c r="R128" s="638"/>
      <c r="S128" s="235"/>
      <c r="T128" s="235"/>
      <c r="U128" s="236"/>
      <c r="V128" s="237"/>
      <c r="W128" s="235"/>
      <c r="X128" s="235"/>
      <c r="Y128" s="235"/>
      <c r="Z128" s="235"/>
      <c r="AA128" s="627"/>
      <c r="AB128" s="628"/>
      <c r="AC128" s="309"/>
      <c r="AD128" s="310">
        <f>IF($A128=0,COUNTA($A$8:$A127),COUNTA($A$8:$A128))</f>
        <v>4</v>
      </c>
      <c r="AE128" s="310"/>
      <c r="AF128" s="311"/>
      <c r="AG128" s="311"/>
      <c r="AH128" s="311"/>
      <c r="AI128" s="311"/>
      <c r="AJ128" s="311"/>
      <c r="AK128" s="312"/>
      <c r="AL128" s="312"/>
      <c r="AM128" s="312"/>
    </row>
    <row r="129" spans="1:39" ht="22.9" customHeight="1" thickTop="1" thickBot="1">
      <c r="A129" s="598">
        <v>45308</v>
      </c>
      <c r="B129" s="930" t="s">
        <v>733</v>
      </c>
      <c r="C129" s="933">
        <f>1367-6</f>
        <v>1361</v>
      </c>
      <c r="D129" s="610" t="str">
        <f>E129</f>
        <v>香鬆飯</v>
      </c>
      <c r="E129" s="770" t="s">
        <v>294</v>
      </c>
      <c r="F129" s="950" t="s">
        <v>722</v>
      </c>
      <c r="G129" s="951"/>
      <c r="H129" s="951"/>
      <c r="I129" s="952"/>
      <c r="J129" s="217"/>
      <c r="K129" s="635" t="s">
        <v>100</v>
      </c>
      <c r="L129" s="637">
        <v>4.9000000000000004</v>
      </c>
      <c r="M129" s="637">
        <v>3.6</v>
      </c>
      <c r="N129" s="640">
        <v>1.4</v>
      </c>
      <c r="O129" s="637">
        <v>0</v>
      </c>
      <c r="P129" s="637">
        <v>2.4</v>
      </c>
      <c r="Q129" s="637">
        <v>1</v>
      </c>
      <c r="R129" s="637">
        <f>SUM(L$129*70)+(M$129*75)+(N$129*25)+(O$129*60)+(P$129*45)+(Q$129*150)</f>
        <v>906</v>
      </c>
      <c r="S129" s="533"/>
      <c r="T129" s="533"/>
      <c r="U129" s="593"/>
      <c r="V129" s="633"/>
      <c r="W129" s="631"/>
      <c r="X129" s="631"/>
      <c r="Y129" s="631"/>
      <c r="Z129" s="631"/>
      <c r="AA129" s="583"/>
      <c r="AB129" s="584"/>
      <c r="AC129" s="309"/>
      <c r="AD129" s="310">
        <f>IF($A129=0,COUNTA($A$8:$A98),COUNTA($A$8:$A129))</f>
        <v>5</v>
      </c>
      <c r="AE129" s="310"/>
      <c r="AF129" s="311"/>
      <c r="AG129" s="311"/>
      <c r="AH129" s="311"/>
      <c r="AI129" s="311"/>
      <c r="AJ129" s="311"/>
      <c r="AK129" s="312"/>
      <c r="AL129" s="312"/>
      <c r="AM129" s="312"/>
    </row>
    <row r="130" spans="1:39" ht="22.9" hidden="1" customHeight="1" thickBot="1">
      <c r="A130" s="599"/>
      <c r="B130" s="931"/>
      <c r="C130" s="723"/>
      <c r="D130" s="611"/>
      <c r="E130" s="621"/>
      <c r="F130" s="224"/>
      <c r="G130" s="227"/>
      <c r="H130" s="227">
        <f t="shared" ref="H130:H139" si="26">MROUND(INDEX($C:$C,MATCH(AD130,$AD:$AD,0))*G130/1000,1)</f>
        <v>0</v>
      </c>
      <c r="I130" s="246" t="str">
        <f t="shared" ref="I130:I135" si="27">H130&amp;+"K"</f>
        <v>0K</v>
      </c>
      <c r="J130" s="263"/>
      <c r="K130" s="624"/>
      <c r="L130" s="649"/>
      <c r="M130" s="649"/>
      <c r="N130" s="651"/>
      <c r="O130" s="649"/>
      <c r="P130" s="649"/>
      <c r="Q130" s="649"/>
      <c r="R130" s="649"/>
      <c r="S130" s="632"/>
      <c r="T130" s="632"/>
      <c r="U130" s="643"/>
      <c r="V130" s="634"/>
      <c r="W130" s="632"/>
      <c r="X130" s="632"/>
      <c r="Y130" s="632"/>
      <c r="Z130" s="632"/>
      <c r="AA130" s="585"/>
      <c r="AB130" s="586"/>
      <c r="AC130" s="309"/>
      <c r="AD130" s="310">
        <f>IF($A130=0,COUNTA($A$8:$A129),COUNTA($A$8:$A130))</f>
        <v>5</v>
      </c>
      <c r="AE130" s="310"/>
      <c r="AF130" s="311"/>
      <c r="AG130" s="311"/>
      <c r="AH130" s="311"/>
      <c r="AI130" s="311"/>
      <c r="AJ130" s="311"/>
      <c r="AK130" s="312"/>
      <c r="AL130" s="312"/>
      <c r="AM130" s="312"/>
    </row>
    <row r="131" spans="1:39" ht="22.9" customHeight="1">
      <c r="A131" s="599"/>
      <c r="B131" s="931"/>
      <c r="C131" s="723"/>
      <c r="D131" s="611"/>
      <c r="E131" s="574" t="s">
        <v>610</v>
      </c>
      <c r="F131" s="409" t="s">
        <v>611</v>
      </c>
      <c r="G131" s="172">
        <v>79</v>
      </c>
      <c r="H131" s="222">
        <f t="shared" si="26"/>
        <v>108</v>
      </c>
      <c r="I131" s="230" t="str">
        <f t="shared" si="27"/>
        <v>108K</v>
      </c>
      <c r="J131" s="222"/>
      <c r="K131" s="622" t="s">
        <v>271</v>
      </c>
      <c r="L131" s="649"/>
      <c r="M131" s="649"/>
      <c r="N131" s="651"/>
      <c r="O131" s="649"/>
      <c r="P131" s="649"/>
      <c r="Q131" s="649"/>
      <c r="R131" s="649"/>
      <c r="S131" s="531"/>
      <c r="T131" s="531"/>
      <c r="U131" s="592"/>
      <c r="V131" s="595"/>
      <c r="W131" s="531"/>
      <c r="X131" s="531"/>
      <c r="Y131" s="531"/>
      <c r="Z131" s="531"/>
      <c r="AA131" s="585"/>
      <c r="AB131" s="586"/>
      <c r="AC131" s="319"/>
      <c r="AD131" s="310">
        <f>IF($A131=0,COUNTA($A$8:$A130),COUNTA($A$8:$A131))</f>
        <v>5</v>
      </c>
      <c r="AE131" s="310"/>
      <c r="AF131" s="311"/>
      <c r="AG131" s="311"/>
      <c r="AH131" s="311"/>
      <c r="AI131" s="311"/>
      <c r="AJ131" s="311"/>
      <c r="AK131" s="312"/>
      <c r="AL131" s="312"/>
      <c r="AM131" s="312"/>
    </row>
    <row r="132" spans="1:39" ht="22.9" customHeight="1">
      <c r="A132" s="599"/>
      <c r="B132" s="931"/>
      <c r="C132" s="723"/>
      <c r="D132" s="611"/>
      <c r="E132" s="615"/>
      <c r="F132" s="180" t="s">
        <v>612</v>
      </c>
      <c r="G132" s="180">
        <v>15.5</v>
      </c>
      <c r="H132" s="223">
        <f t="shared" si="26"/>
        <v>21</v>
      </c>
      <c r="I132" s="223" t="str">
        <f t="shared" si="27"/>
        <v>21K</v>
      </c>
      <c r="J132" s="223"/>
      <c r="K132" s="636"/>
      <c r="L132" s="649"/>
      <c r="M132" s="649"/>
      <c r="N132" s="651"/>
      <c r="O132" s="649"/>
      <c r="P132" s="649"/>
      <c r="Q132" s="649"/>
      <c r="R132" s="649"/>
      <c r="S132" s="533"/>
      <c r="T132" s="533"/>
      <c r="U132" s="593"/>
      <c r="V132" s="596"/>
      <c r="W132" s="533"/>
      <c r="X132" s="533"/>
      <c r="Y132" s="533"/>
      <c r="Z132" s="533"/>
      <c r="AA132" s="585"/>
      <c r="AB132" s="586"/>
      <c r="AC132" s="319"/>
      <c r="AD132" s="310">
        <f>IF($A132=0,COUNTA($A$8:$A131),COUNTA($A$8:$A132))</f>
        <v>5</v>
      </c>
      <c r="AE132" s="310"/>
      <c r="AF132" s="311"/>
      <c r="AG132" s="311"/>
      <c r="AH132" s="311"/>
      <c r="AI132" s="311"/>
      <c r="AJ132" s="311"/>
      <c r="AK132" s="312"/>
      <c r="AL132" s="312"/>
      <c r="AM132" s="312"/>
    </row>
    <row r="133" spans="1:39" ht="22.9" customHeight="1">
      <c r="A133" s="599"/>
      <c r="B133" s="931"/>
      <c r="C133" s="723"/>
      <c r="D133" s="611"/>
      <c r="E133" s="615"/>
      <c r="F133" s="180" t="s">
        <v>340</v>
      </c>
      <c r="G133" s="180">
        <v>6</v>
      </c>
      <c r="H133" s="223">
        <f t="shared" si="26"/>
        <v>8</v>
      </c>
      <c r="I133" s="223" t="str">
        <f t="shared" si="27"/>
        <v>8K</v>
      </c>
      <c r="J133" s="223"/>
      <c r="K133" s="636"/>
      <c r="L133" s="649"/>
      <c r="M133" s="649"/>
      <c r="N133" s="651"/>
      <c r="O133" s="649"/>
      <c r="P133" s="649"/>
      <c r="Q133" s="649"/>
      <c r="R133" s="649"/>
      <c r="S133" s="533"/>
      <c r="T133" s="533"/>
      <c r="U133" s="593"/>
      <c r="V133" s="596"/>
      <c r="W133" s="533"/>
      <c r="X133" s="533"/>
      <c r="Y133" s="533"/>
      <c r="Z133" s="533"/>
      <c r="AA133" s="585"/>
      <c r="AB133" s="586"/>
      <c r="AC133" s="319"/>
      <c r="AD133" s="310">
        <f>IF($A133=0,COUNTA($A$8:$A132),COUNTA($A$8:$A133))</f>
        <v>5</v>
      </c>
      <c r="AE133" s="310"/>
      <c r="AF133" s="311"/>
      <c r="AG133" s="311"/>
      <c r="AH133" s="311"/>
      <c r="AI133" s="311"/>
      <c r="AJ133" s="311"/>
      <c r="AK133" s="312"/>
      <c r="AL133" s="312"/>
      <c r="AM133" s="312"/>
    </row>
    <row r="134" spans="1:39" ht="22.9" customHeight="1">
      <c r="A134" s="599"/>
      <c r="B134" s="931"/>
      <c r="C134" s="723"/>
      <c r="D134" s="611"/>
      <c r="E134" s="615"/>
      <c r="F134" s="180" t="s">
        <v>229</v>
      </c>
      <c r="G134" s="180">
        <v>6</v>
      </c>
      <c r="H134" s="223">
        <f t="shared" si="26"/>
        <v>8</v>
      </c>
      <c r="I134" s="223" t="str">
        <f t="shared" si="27"/>
        <v>8K</v>
      </c>
      <c r="J134" s="223"/>
      <c r="K134" s="636"/>
      <c r="L134" s="649"/>
      <c r="M134" s="649"/>
      <c r="N134" s="651"/>
      <c r="O134" s="649"/>
      <c r="P134" s="649"/>
      <c r="Q134" s="649"/>
      <c r="R134" s="649"/>
      <c r="S134" s="533"/>
      <c r="T134" s="533"/>
      <c r="U134" s="593"/>
      <c r="V134" s="596"/>
      <c r="W134" s="533"/>
      <c r="X134" s="533"/>
      <c r="Y134" s="533"/>
      <c r="Z134" s="533"/>
      <c r="AA134" s="585"/>
      <c r="AB134" s="586"/>
      <c r="AC134" s="319"/>
      <c r="AD134" s="310">
        <f>IF($A134=0,COUNTA($A$8:$A133),COUNTA($A$8:$A134))</f>
        <v>5</v>
      </c>
      <c r="AE134" s="310"/>
      <c r="AF134" s="311"/>
      <c r="AG134" s="311"/>
      <c r="AH134" s="311"/>
      <c r="AI134" s="311"/>
      <c r="AJ134" s="311"/>
      <c r="AK134" s="312"/>
      <c r="AL134" s="312"/>
      <c r="AM134" s="312"/>
    </row>
    <row r="135" spans="1:39" ht="22.9" customHeight="1">
      <c r="A135" s="599"/>
      <c r="B135" s="931"/>
      <c r="C135" s="723"/>
      <c r="D135" s="611"/>
      <c r="E135" s="615"/>
      <c r="F135" s="180" t="s">
        <v>243</v>
      </c>
      <c r="G135" s="180">
        <v>6</v>
      </c>
      <c r="H135" s="223">
        <f t="shared" si="26"/>
        <v>8</v>
      </c>
      <c r="I135" s="223" t="str">
        <f t="shared" si="27"/>
        <v>8K</v>
      </c>
      <c r="J135" s="223"/>
      <c r="K135" s="636"/>
      <c r="L135" s="649"/>
      <c r="M135" s="649"/>
      <c r="N135" s="651"/>
      <c r="O135" s="649"/>
      <c r="P135" s="649"/>
      <c r="Q135" s="649"/>
      <c r="R135" s="649"/>
      <c r="S135" s="533"/>
      <c r="T135" s="533"/>
      <c r="U135" s="593"/>
      <c r="V135" s="596"/>
      <c r="W135" s="533"/>
      <c r="X135" s="533"/>
      <c r="Y135" s="533"/>
      <c r="Z135" s="533"/>
      <c r="AA135" s="585"/>
      <c r="AB135" s="586"/>
      <c r="AC135" s="319"/>
      <c r="AD135" s="310">
        <f>IF($A135=0,COUNTA($A$8:$A134),COUNTA($A$8:$A135))</f>
        <v>5</v>
      </c>
      <c r="AE135" s="310"/>
      <c r="AF135" s="311"/>
      <c r="AG135" s="311"/>
      <c r="AH135" s="311"/>
      <c r="AI135" s="311"/>
      <c r="AJ135" s="311"/>
      <c r="AK135" s="312"/>
      <c r="AL135" s="312"/>
      <c r="AM135" s="312"/>
    </row>
    <row r="136" spans="1:39" ht="22.9" customHeight="1">
      <c r="A136" s="599"/>
      <c r="B136" s="931"/>
      <c r="C136" s="723"/>
      <c r="D136" s="611"/>
      <c r="E136" s="615"/>
      <c r="F136" s="180" t="s">
        <v>613</v>
      </c>
      <c r="G136" s="180"/>
      <c r="H136" s="223">
        <f t="shared" si="26"/>
        <v>0</v>
      </c>
      <c r="I136" s="226" t="s">
        <v>616</v>
      </c>
      <c r="J136" s="223"/>
      <c r="K136" s="636"/>
      <c r="L136" s="649"/>
      <c r="M136" s="649"/>
      <c r="N136" s="651"/>
      <c r="O136" s="649"/>
      <c r="P136" s="649"/>
      <c r="Q136" s="649"/>
      <c r="R136" s="649"/>
      <c r="S136" s="533"/>
      <c r="T136" s="533"/>
      <c r="U136" s="593"/>
      <c r="V136" s="596"/>
      <c r="W136" s="533"/>
      <c r="X136" s="533"/>
      <c r="Y136" s="533"/>
      <c r="Z136" s="533"/>
      <c r="AA136" s="585"/>
      <c r="AB136" s="586"/>
      <c r="AC136" s="319"/>
      <c r="AD136" s="310">
        <f>IF($A136=0,COUNTA($A$8:$A135),COUNTA($A$8:$A136))</f>
        <v>5</v>
      </c>
      <c r="AE136" s="310"/>
      <c r="AF136" s="311"/>
      <c r="AG136" s="311"/>
      <c r="AH136" s="311"/>
      <c r="AI136" s="311"/>
      <c r="AJ136" s="311"/>
      <c r="AK136" s="312"/>
      <c r="AL136" s="312"/>
      <c r="AM136" s="312"/>
    </row>
    <row r="137" spans="1:39" ht="22.9" customHeight="1" thickBot="1">
      <c r="A137" s="599"/>
      <c r="B137" s="931"/>
      <c r="C137" s="723"/>
      <c r="D137" s="611"/>
      <c r="E137" s="615"/>
      <c r="F137" s="180" t="s">
        <v>614</v>
      </c>
      <c r="G137" s="180">
        <v>1.5</v>
      </c>
      <c r="H137" s="223">
        <f t="shared" si="26"/>
        <v>2</v>
      </c>
      <c r="I137" s="223" t="s">
        <v>189</v>
      </c>
      <c r="J137" s="223"/>
      <c r="K137" s="636"/>
      <c r="L137" s="649"/>
      <c r="M137" s="649"/>
      <c r="N137" s="651"/>
      <c r="O137" s="649"/>
      <c r="P137" s="649"/>
      <c r="Q137" s="649"/>
      <c r="R137" s="649"/>
      <c r="S137" s="533"/>
      <c r="T137" s="533"/>
      <c r="U137" s="593"/>
      <c r="V137" s="596"/>
      <c r="W137" s="533"/>
      <c r="X137" s="533"/>
      <c r="Y137" s="533"/>
      <c r="Z137" s="533"/>
      <c r="AA137" s="585"/>
      <c r="AB137" s="586"/>
      <c r="AC137" s="319"/>
      <c r="AD137" s="310">
        <f>IF($A137=0,COUNTA($A$8:$A136),COUNTA($A$8:$A137))</f>
        <v>5</v>
      </c>
      <c r="AE137" s="310"/>
      <c r="AF137" s="311"/>
      <c r="AG137" s="311"/>
      <c r="AH137" s="311"/>
      <c r="AI137" s="311"/>
      <c r="AJ137" s="311"/>
      <c r="AK137" s="312"/>
      <c r="AL137" s="312"/>
      <c r="AM137" s="312"/>
    </row>
    <row r="138" spans="1:39" ht="22.9" hidden="1" customHeight="1">
      <c r="A138" s="599"/>
      <c r="B138" s="931"/>
      <c r="C138" s="723"/>
      <c r="D138" s="611"/>
      <c r="E138" s="615"/>
      <c r="F138" s="180" t="s">
        <v>615</v>
      </c>
      <c r="G138" s="180">
        <v>1</v>
      </c>
      <c r="H138" s="223">
        <f t="shared" si="26"/>
        <v>1</v>
      </c>
      <c r="I138" s="223" t="str">
        <f t="shared" ref="I138:I139" si="28">H138&amp;+"K"</f>
        <v>1K</v>
      </c>
      <c r="J138" s="223"/>
      <c r="K138" s="636"/>
      <c r="L138" s="649"/>
      <c r="M138" s="649"/>
      <c r="N138" s="651"/>
      <c r="O138" s="649"/>
      <c r="P138" s="649"/>
      <c r="Q138" s="649"/>
      <c r="R138" s="649"/>
      <c r="S138" s="533"/>
      <c r="T138" s="533"/>
      <c r="U138" s="593"/>
      <c r="V138" s="596"/>
      <c r="W138" s="533"/>
      <c r="X138" s="533"/>
      <c r="Y138" s="533"/>
      <c r="Z138" s="533"/>
      <c r="AA138" s="585"/>
      <c r="AB138" s="586"/>
      <c r="AC138" s="319"/>
      <c r="AD138" s="310">
        <f>IF($A138=0,COUNTA($A$8:$A137),COUNTA($A$8:$A138))</f>
        <v>5</v>
      </c>
      <c r="AE138" s="310"/>
      <c r="AF138" s="311"/>
      <c r="AG138" s="311"/>
      <c r="AH138" s="311"/>
      <c r="AI138" s="311"/>
      <c r="AJ138" s="311"/>
      <c r="AK138" s="312"/>
      <c r="AL138" s="312"/>
      <c r="AM138" s="312"/>
    </row>
    <row r="139" spans="1:39" ht="22.9" hidden="1" customHeight="1" thickBot="1">
      <c r="A139" s="599"/>
      <c r="B139" s="931"/>
      <c r="C139" s="723"/>
      <c r="D139" s="611"/>
      <c r="E139" s="621"/>
      <c r="F139" s="224"/>
      <c r="G139" s="224"/>
      <c r="H139" s="223">
        <f t="shared" si="26"/>
        <v>0</v>
      </c>
      <c r="I139" s="223" t="str">
        <f t="shared" si="28"/>
        <v>0K</v>
      </c>
      <c r="J139" s="224"/>
      <c r="K139" s="624"/>
      <c r="L139" s="649"/>
      <c r="M139" s="649"/>
      <c r="N139" s="651"/>
      <c r="O139" s="649"/>
      <c r="P139" s="649"/>
      <c r="Q139" s="649"/>
      <c r="R139" s="649"/>
      <c r="S139" s="532"/>
      <c r="T139" s="532"/>
      <c r="U139" s="594"/>
      <c r="V139" s="597"/>
      <c r="W139" s="532"/>
      <c r="X139" s="532"/>
      <c r="Y139" s="532"/>
      <c r="Z139" s="532"/>
      <c r="AA139" s="585"/>
      <c r="AB139" s="586"/>
      <c r="AC139" s="319"/>
      <c r="AD139" s="310">
        <f>IF($A139=0,COUNTA($A$8:$A138),COUNTA($A$8:$A139))</f>
        <v>5</v>
      </c>
      <c r="AE139" s="310"/>
      <c r="AF139" s="311"/>
      <c r="AG139" s="311"/>
      <c r="AH139" s="311"/>
      <c r="AI139" s="311"/>
      <c r="AJ139" s="311"/>
      <c r="AK139" s="312"/>
      <c r="AL139" s="312"/>
      <c r="AM139" s="312"/>
    </row>
    <row r="140" spans="1:39" ht="22.9" customHeight="1">
      <c r="A140" s="599"/>
      <c r="B140" s="931"/>
      <c r="C140" s="723"/>
      <c r="D140" s="611"/>
      <c r="E140" s="648" t="s">
        <v>399</v>
      </c>
      <c r="F140" s="944" t="str">
        <f>"★雞蛋"&amp;+C129+20&amp;+"個(請提前在"&amp;MONTH(A129)&amp;"/"&amp;DAY(A129-1)&amp;+"送貨)"</f>
        <v>★雞蛋1381個(請提前在1/16送貨)</v>
      </c>
      <c r="G140" s="945"/>
      <c r="H140" s="945"/>
      <c r="I140" s="946"/>
      <c r="J140" s="225"/>
      <c r="K140" s="884" t="s">
        <v>100</v>
      </c>
      <c r="L140" s="649"/>
      <c r="M140" s="649"/>
      <c r="N140" s="651"/>
      <c r="O140" s="649"/>
      <c r="P140" s="649"/>
      <c r="Q140" s="649"/>
      <c r="R140" s="649"/>
      <c r="S140" s="531"/>
      <c r="T140" s="531"/>
      <c r="U140" s="592"/>
      <c r="V140" s="595"/>
      <c r="W140" s="531"/>
      <c r="X140" s="531"/>
      <c r="Y140" s="531"/>
      <c r="Z140" s="531"/>
      <c r="AA140" s="585"/>
      <c r="AB140" s="586"/>
      <c r="AC140" s="309"/>
      <c r="AD140" s="310">
        <f>IF($A140=0,COUNTA($A$8:$A139),COUNTA($A$8:$A140))</f>
        <v>5</v>
      </c>
      <c r="AE140" s="310"/>
      <c r="AF140" s="311"/>
      <c r="AG140" s="311"/>
      <c r="AH140" s="311"/>
      <c r="AI140" s="311"/>
      <c r="AJ140" s="311"/>
      <c r="AK140" s="312"/>
      <c r="AL140" s="312"/>
      <c r="AM140" s="312"/>
    </row>
    <row r="141" spans="1:39" ht="22.9" customHeight="1">
      <c r="A141" s="599"/>
      <c r="B141" s="931"/>
      <c r="C141" s="723"/>
      <c r="D141" s="611"/>
      <c r="E141" s="615"/>
      <c r="F141" s="947" t="str">
        <f>"茶葉蛋料包12包(請提前在"&amp;MONTH(A129)&amp;"/"&amp;DAY(A129-1)&amp;+"送貨)"</f>
        <v>茶葉蛋料包12包(請提前在1/16送貨)</v>
      </c>
      <c r="G141" s="948"/>
      <c r="H141" s="948"/>
      <c r="I141" s="949"/>
      <c r="J141" s="277"/>
      <c r="K141" s="664"/>
      <c r="L141" s="649"/>
      <c r="M141" s="649"/>
      <c r="N141" s="651"/>
      <c r="O141" s="649"/>
      <c r="P141" s="649"/>
      <c r="Q141" s="649"/>
      <c r="R141" s="649"/>
      <c r="S141" s="533"/>
      <c r="T141" s="533"/>
      <c r="U141" s="593"/>
      <c r="V141" s="596"/>
      <c r="W141" s="533"/>
      <c r="X141" s="533"/>
      <c r="Y141" s="533"/>
      <c r="Z141" s="533"/>
      <c r="AA141" s="585"/>
      <c r="AB141" s="586"/>
      <c r="AC141" s="309"/>
      <c r="AD141" s="310"/>
      <c r="AE141" s="310"/>
      <c r="AF141" s="311"/>
      <c r="AG141" s="311"/>
      <c r="AH141" s="311"/>
      <c r="AI141" s="311"/>
      <c r="AJ141" s="311"/>
      <c r="AK141" s="312"/>
      <c r="AL141" s="312"/>
      <c r="AM141" s="312"/>
    </row>
    <row r="142" spans="1:39" ht="22.9" customHeight="1" thickBot="1">
      <c r="A142" s="599"/>
      <c r="B142" s="931"/>
      <c r="C142" s="723"/>
      <c r="D142" s="611"/>
      <c r="E142" s="615"/>
      <c r="F142" s="947" t="str">
        <f>"紅茶包12包(請提前在"&amp;MONTH(A129)&amp;"/"&amp;DAY(A129-1)&amp;+"送貨)"</f>
        <v>紅茶包12包(請提前在1/16送貨)</v>
      </c>
      <c r="G142" s="948"/>
      <c r="H142" s="948"/>
      <c r="I142" s="949"/>
      <c r="J142" s="226"/>
      <c r="K142" s="664"/>
      <c r="L142" s="649"/>
      <c r="M142" s="649"/>
      <c r="N142" s="651"/>
      <c r="O142" s="649"/>
      <c r="P142" s="649"/>
      <c r="Q142" s="649"/>
      <c r="R142" s="649"/>
      <c r="S142" s="604"/>
      <c r="T142" s="604"/>
      <c r="U142" s="653"/>
      <c r="V142" s="665"/>
      <c r="W142" s="604"/>
      <c r="X142" s="604"/>
      <c r="Y142" s="604"/>
      <c r="Z142" s="604"/>
      <c r="AA142" s="585"/>
      <c r="AB142" s="586"/>
      <c r="AC142" s="309"/>
      <c r="AD142" s="310">
        <f>IF($A142=0,COUNTA($A$8:$A140),COUNTA($A$8:$A142))</f>
        <v>5</v>
      </c>
      <c r="AE142" s="310"/>
      <c r="AF142" s="311"/>
      <c r="AG142" s="311"/>
      <c r="AH142" s="311"/>
      <c r="AI142" s="311"/>
      <c r="AJ142" s="311"/>
      <c r="AK142" s="312"/>
      <c r="AL142" s="312"/>
      <c r="AM142" s="312"/>
    </row>
    <row r="143" spans="1:39" ht="22.9" hidden="1" customHeight="1">
      <c r="A143" s="599"/>
      <c r="B143" s="931"/>
      <c r="C143" s="723"/>
      <c r="D143" s="611"/>
      <c r="E143" s="615"/>
      <c r="F143" s="226"/>
      <c r="G143" s="226"/>
      <c r="H143" s="226">
        <f t="shared" ref="H143:H150" si="29">MROUND(INDEX($C:$C,MATCH(AD143,$AD:$AD,0))*G143/1000,1)</f>
        <v>0</v>
      </c>
      <c r="I143" s="226" t="str">
        <f t="shared" ref="I143:I149" si="30">H143&amp;+"K"</f>
        <v>0K</v>
      </c>
      <c r="J143" s="226"/>
      <c r="K143" s="664"/>
      <c r="L143" s="649"/>
      <c r="M143" s="649"/>
      <c r="N143" s="651"/>
      <c r="O143" s="649"/>
      <c r="P143" s="649"/>
      <c r="Q143" s="649"/>
      <c r="R143" s="649"/>
      <c r="S143" s="604"/>
      <c r="T143" s="604"/>
      <c r="U143" s="653"/>
      <c r="V143" s="665"/>
      <c r="W143" s="604"/>
      <c r="X143" s="604"/>
      <c r="Y143" s="604"/>
      <c r="Z143" s="604"/>
      <c r="AA143" s="585"/>
      <c r="AB143" s="586"/>
      <c r="AC143" s="309"/>
      <c r="AD143" s="310">
        <f>IF($A143=0,COUNTA($A$8:$A142),COUNTA($A$8:$A143))</f>
        <v>5</v>
      </c>
      <c r="AE143" s="310"/>
      <c r="AF143" s="311"/>
      <c r="AG143" s="311"/>
      <c r="AH143" s="311"/>
      <c r="AI143" s="311"/>
      <c r="AJ143" s="311"/>
      <c r="AK143" s="312"/>
      <c r="AL143" s="312"/>
      <c r="AM143" s="312"/>
    </row>
    <row r="144" spans="1:39" ht="22.9" hidden="1" customHeight="1">
      <c r="A144" s="599"/>
      <c r="B144" s="931"/>
      <c r="C144" s="723"/>
      <c r="D144" s="611"/>
      <c r="E144" s="615"/>
      <c r="F144" s="226"/>
      <c r="G144" s="226"/>
      <c r="H144" s="226">
        <f t="shared" si="29"/>
        <v>0</v>
      </c>
      <c r="I144" s="226" t="str">
        <f t="shared" si="30"/>
        <v>0K</v>
      </c>
      <c r="J144" s="226"/>
      <c r="K144" s="664"/>
      <c r="L144" s="649"/>
      <c r="M144" s="649"/>
      <c r="N144" s="651"/>
      <c r="O144" s="649"/>
      <c r="P144" s="649"/>
      <c r="Q144" s="649"/>
      <c r="R144" s="649"/>
      <c r="S144" s="604"/>
      <c r="T144" s="604"/>
      <c r="U144" s="653"/>
      <c r="V144" s="665"/>
      <c r="W144" s="604"/>
      <c r="X144" s="604"/>
      <c r="Y144" s="604"/>
      <c r="Z144" s="604"/>
      <c r="AA144" s="585"/>
      <c r="AB144" s="586"/>
      <c r="AC144" s="309"/>
      <c r="AD144" s="310">
        <f>IF($A144=0,COUNTA($A$8:$A143),COUNTA($A$8:$A144))</f>
        <v>5</v>
      </c>
      <c r="AE144" s="310"/>
      <c r="AF144" s="311"/>
      <c r="AG144" s="311"/>
      <c r="AH144" s="311"/>
      <c r="AI144" s="311"/>
      <c r="AJ144" s="311"/>
      <c r="AK144" s="312"/>
      <c r="AL144" s="312"/>
      <c r="AM144" s="312"/>
    </row>
    <row r="145" spans="1:39" ht="22.9" hidden="1" customHeight="1">
      <c r="A145" s="599"/>
      <c r="B145" s="931"/>
      <c r="C145" s="723"/>
      <c r="D145" s="611"/>
      <c r="E145" s="615"/>
      <c r="F145" s="226"/>
      <c r="G145" s="226"/>
      <c r="H145" s="226">
        <f t="shared" si="29"/>
        <v>0</v>
      </c>
      <c r="I145" s="226" t="str">
        <f t="shared" si="30"/>
        <v>0K</v>
      </c>
      <c r="J145" s="226"/>
      <c r="K145" s="664"/>
      <c r="L145" s="649"/>
      <c r="M145" s="649"/>
      <c r="N145" s="651"/>
      <c r="O145" s="649"/>
      <c r="P145" s="649"/>
      <c r="Q145" s="649"/>
      <c r="R145" s="649"/>
      <c r="S145" s="604"/>
      <c r="T145" s="604"/>
      <c r="U145" s="653"/>
      <c r="V145" s="665"/>
      <c r="W145" s="604"/>
      <c r="X145" s="604"/>
      <c r="Y145" s="604"/>
      <c r="Z145" s="604"/>
      <c r="AA145" s="585"/>
      <c r="AB145" s="586"/>
      <c r="AC145" s="309"/>
      <c r="AD145" s="310">
        <f>IF($A145=0,COUNTA($A$8:$A144),COUNTA($A$8:$A145))</f>
        <v>5</v>
      </c>
      <c r="AE145" s="310"/>
      <c r="AF145" s="311"/>
      <c r="AG145" s="311"/>
      <c r="AH145" s="311"/>
      <c r="AI145" s="311"/>
      <c r="AJ145" s="311"/>
      <c r="AK145" s="312"/>
      <c r="AL145" s="312"/>
      <c r="AM145" s="312"/>
    </row>
    <row r="146" spans="1:39" ht="22.9" hidden="1" customHeight="1">
      <c r="A146" s="599"/>
      <c r="B146" s="931"/>
      <c r="C146" s="723"/>
      <c r="D146" s="611"/>
      <c r="E146" s="615"/>
      <c r="F146" s="226"/>
      <c r="G146" s="226"/>
      <c r="H146" s="226">
        <f t="shared" si="29"/>
        <v>0</v>
      </c>
      <c r="I146" s="226" t="str">
        <f t="shared" si="30"/>
        <v>0K</v>
      </c>
      <c r="J146" s="226"/>
      <c r="K146" s="636"/>
      <c r="L146" s="649"/>
      <c r="M146" s="649"/>
      <c r="N146" s="651"/>
      <c r="O146" s="649"/>
      <c r="P146" s="649"/>
      <c r="Q146" s="649"/>
      <c r="R146" s="649"/>
      <c r="S146" s="604"/>
      <c r="T146" s="604"/>
      <c r="U146" s="653"/>
      <c r="V146" s="665"/>
      <c r="W146" s="604"/>
      <c r="X146" s="604"/>
      <c r="Y146" s="604"/>
      <c r="Z146" s="604"/>
      <c r="AA146" s="585"/>
      <c r="AB146" s="586"/>
      <c r="AC146" s="309"/>
      <c r="AD146" s="310">
        <f>IF($A146=0,COUNTA($A$8:$A145),COUNTA($A$8:$A146))</f>
        <v>5</v>
      </c>
      <c r="AE146" s="310"/>
      <c r="AF146" s="311"/>
      <c r="AG146" s="311"/>
      <c r="AH146" s="311"/>
      <c r="AI146" s="311"/>
      <c r="AJ146" s="311"/>
      <c r="AK146" s="312"/>
      <c r="AL146" s="312"/>
      <c r="AM146" s="312"/>
    </row>
    <row r="147" spans="1:39" ht="22.9" hidden="1" customHeight="1">
      <c r="A147" s="599"/>
      <c r="B147" s="931"/>
      <c r="C147" s="723"/>
      <c r="D147" s="611"/>
      <c r="E147" s="615"/>
      <c r="F147" s="226"/>
      <c r="G147" s="226"/>
      <c r="H147" s="226">
        <f t="shared" si="29"/>
        <v>0</v>
      </c>
      <c r="I147" s="226" t="str">
        <f t="shared" si="30"/>
        <v>0K</v>
      </c>
      <c r="J147" s="226"/>
      <c r="K147" s="636"/>
      <c r="L147" s="649"/>
      <c r="M147" s="649"/>
      <c r="N147" s="651"/>
      <c r="O147" s="649"/>
      <c r="P147" s="649"/>
      <c r="Q147" s="649"/>
      <c r="R147" s="649"/>
      <c r="S147" s="604"/>
      <c r="T147" s="604"/>
      <c r="U147" s="653"/>
      <c r="V147" s="665"/>
      <c r="W147" s="604"/>
      <c r="X147" s="604"/>
      <c r="Y147" s="604"/>
      <c r="Z147" s="604"/>
      <c r="AA147" s="585"/>
      <c r="AB147" s="586"/>
      <c r="AC147" s="309"/>
      <c r="AD147" s="310">
        <f>IF($A147=0,COUNTA($A$8:$A146),COUNTA($A$8:$A147))</f>
        <v>5</v>
      </c>
      <c r="AE147" s="310"/>
      <c r="AF147" s="311"/>
      <c r="AG147" s="311"/>
      <c r="AH147" s="311"/>
      <c r="AI147" s="311"/>
      <c r="AJ147" s="311"/>
      <c r="AK147" s="312"/>
      <c r="AL147" s="312"/>
      <c r="AM147" s="312"/>
    </row>
    <row r="148" spans="1:39" ht="22.9" hidden="1" customHeight="1">
      <c r="A148" s="599"/>
      <c r="B148" s="931"/>
      <c r="C148" s="723"/>
      <c r="D148" s="611"/>
      <c r="E148" s="615"/>
      <c r="F148" s="226"/>
      <c r="G148" s="226"/>
      <c r="H148" s="226">
        <f t="shared" si="29"/>
        <v>0</v>
      </c>
      <c r="I148" s="226" t="str">
        <f t="shared" si="30"/>
        <v>0K</v>
      </c>
      <c r="J148" s="226"/>
      <c r="K148" s="636"/>
      <c r="L148" s="649"/>
      <c r="M148" s="649"/>
      <c r="N148" s="651"/>
      <c r="O148" s="649"/>
      <c r="P148" s="649"/>
      <c r="Q148" s="649"/>
      <c r="R148" s="649"/>
      <c r="S148" s="604"/>
      <c r="T148" s="604"/>
      <c r="U148" s="653"/>
      <c r="V148" s="665"/>
      <c r="W148" s="604"/>
      <c r="X148" s="604"/>
      <c r="Y148" s="604"/>
      <c r="Z148" s="604"/>
      <c r="AA148" s="585"/>
      <c r="AB148" s="586"/>
      <c r="AC148" s="309"/>
      <c r="AD148" s="310">
        <f>IF($A148=0,COUNTA($A$8:$A147),COUNTA($A$8:$A148))</f>
        <v>5</v>
      </c>
      <c r="AE148" s="310"/>
      <c r="AF148" s="311"/>
      <c r="AG148" s="311"/>
      <c r="AH148" s="311"/>
      <c r="AI148" s="311"/>
      <c r="AJ148" s="311"/>
      <c r="AK148" s="312"/>
      <c r="AL148" s="312"/>
      <c r="AM148" s="312"/>
    </row>
    <row r="149" spans="1:39" ht="22.9" hidden="1" customHeight="1" thickBot="1">
      <c r="A149" s="599"/>
      <c r="B149" s="931"/>
      <c r="C149" s="723"/>
      <c r="D149" s="611"/>
      <c r="E149" s="621"/>
      <c r="F149" s="224"/>
      <c r="G149" s="224"/>
      <c r="H149" s="224">
        <f t="shared" si="29"/>
        <v>0</v>
      </c>
      <c r="I149" s="227" t="str">
        <f t="shared" si="30"/>
        <v>0K</v>
      </c>
      <c r="J149" s="227"/>
      <c r="K149" s="624"/>
      <c r="L149" s="649"/>
      <c r="M149" s="649"/>
      <c r="N149" s="651"/>
      <c r="O149" s="649"/>
      <c r="P149" s="649"/>
      <c r="Q149" s="649"/>
      <c r="R149" s="649"/>
      <c r="S149" s="632"/>
      <c r="T149" s="632"/>
      <c r="U149" s="643"/>
      <c r="V149" s="634"/>
      <c r="W149" s="632"/>
      <c r="X149" s="632"/>
      <c r="Y149" s="632"/>
      <c r="Z149" s="632"/>
      <c r="AA149" s="585"/>
      <c r="AB149" s="586"/>
      <c r="AC149" s="309"/>
      <c r="AD149" s="310">
        <f>IF($A149=0,COUNTA($A$8:$A148),COUNTA($A$8:$A149))</f>
        <v>5</v>
      </c>
      <c r="AE149" s="310"/>
      <c r="AF149" s="311"/>
      <c r="AG149" s="311"/>
      <c r="AH149" s="311"/>
      <c r="AI149" s="311"/>
      <c r="AJ149" s="311"/>
      <c r="AK149" s="312"/>
      <c r="AL149" s="312"/>
      <c r="AM149" s="312"/>
    </row>
    <row r="150" spans="1:39" ht="22.9" customHeight="1">
      <c r="A150" s="599"/>
      <c r="B150" s="931"/>
      <c r="C150" s="723"/>
      <c r="D150" s="611"/>
      <c r="E150" s="574" t="s">
        <v>664</v>
      </c>
      <c r="F150" s="225" t="s">
        <v>464</v>
      </c>
      <c r="G150" s="225">
        <v>65.5</v>
      </c>
      <c r="H150" s="225">
        <f t="shared" si="29"/>
        <v>89</v>
      </c>
      <c r="I150" s="225" t="str">
        <f>H150&amp;+"K"</f>
        <v>89K</v>
      </c>
      <c r="J150" s="225"/>
      <c r="K150" s="729" t="s">
        <v>434</v>
      </c>
      <c r="L150" s="649"/>
      <c r="M150" s="649"/>
      <c r="N150" s="651"/>
      <c r="O150" s="649"/>
      <c r="P150" s="649"/>
      <c r="Q150" s="649"/>
      <c r="R150" s="649"/>
      <c r="S150" s="531"/>
      <c r="T150" s="531"/>
      <c r="U150" s="592"/>
      <c r="V150" s="595"/>
      <c r="W150" s="531"/>
      <c r="X150" s="531"/>
      <c r="Y150" s="531"/>
      <c r="Z150" s="531"/>
      <c r="AA150" s="585"/>
      <c r="AB150" s="586"/>
      <c r="AC150" s="309"/>
      <c r="AD150" s="310">
        <f>IF($A150=0,COUNTA($A$8:$A149),COUNTA($A$8:$A150))</f>
        <v>5</v>
      </c>
      <c r="AE150" s="310"/>
      <c r="AF150" s="311"/>
      <c r="AG150" s="311"/>
      <c r="AH150" s="311"/>
      <c r="AI150" s="311"/>
      <c r="AJ150" s="311"/>
      <c r="AK150" s="312"/>
      <c r="AL150" s="312"/>
      <c r="AM150" s="312"/>
    </row>
    <row r="151" spans="1:39" ht="22.9" customHeight="1" thickBot="1">
      <c r="A151" s="599"/>
      <c r="B151" s="931"/>
      <c r="C151" s="723"/>
      <c r="D151" s="611"/>
      <c r="E151" s="621"/>
      <c r="F151" s="229" t="s">
        <v>237</v>
      </c>
      <c r="G151" s="229">
        <v>0.45</v>
      </c>
      <c r="H151" s="224">
        <f>MROUND(INDEX($C:$C,MATCH(AD151,$AD:$AD,0))*G151/1000,0.1)</f>
        <v>0.60000000000000009</v>
      </c>
      <c r="I151" s="224" t="str">
        <f>H151&amp;+"K"</f>
        <v>0.6K</v>
      </c>
      <c r="J151" s="224"/>
      <c r="K151" s="619"/>
      <c r="L151" s="649"/>
      <c r="M151" s="649"/>
      <c r="N151" s="651"/>
      <c r="O151" s="649"/>
      <c r="P151" s="649"/>
      <c r="Q151" s="649"/>
      <c r="R151" s="649"/>
      <c r="S151" s="532"/>
      <c r="T151" s="532"/>
      <c r="U151" s="594"/>
      <c r="V151" s="597"/>
      <c r="W151" s="532"/>
      <c r="X151" s="532"/>
      <c r="Y151" s="532"/>
      <c r="Z151" s="532"/>
      <c r="AA151" s="585"/>
      <c r="AB151" s="586"/>
      <c r="AC151" s="309"/>
      <c r="AD151" s="310">
        <f>IF($A151=0,COUNTA($A$8:$A150),COUNTA($A$8:$A151))</f>
        <v>5</v>
      </c>
      <c r="AE151" s="310"/>
      <c r="AF151" s="311"/>
      <c r="AG151" s="311"/>
      <c r="AH151" s="311"/>
      <c r="AI151" s="311"/>
      <c r="AJ151" s="311"/>
      <c r="AK151" s="312"/>
      <c r="AL151" s="312"/>
      <c r="AM151" s="312"/>
    </row>
    <row r="152" spans="1:39" ht="22.9" customHeight="1">
      <c r="A152" s="599"/>
      <c r="B152" s="931"/>
      <c r="C152" s="723"/>
      <c r="D152" s="611"/>
      <c r="E152" s="574" t="s">
        <v>617</v>
      </c>
      <c r="F152" s="168" t="s">
        <v>618</v>
      </c>
      <c r="G152" s="106">
        <v>51</v>
      </c>
      <c r="H152" s="225">
        <f t="shared" ref="H152:H159" si="31">MROUND(INDEX($C:$C,MATCH(AD152,$AD:$AD,0))*G152/1000,1)</f>
        <v>69</v>
      </c>
      <c r="I152" s="230" t="str">
        <f t="shared" ref="I152:I159" si="32">H152&amp;+"K"</f>
        <v>69K</v>
      </c>
      <c r="J152" s="222"/>
      <c r="K152" s="943" t="s">
        <v>624</v>
      </c>
      <c r="L152" s="649"/>
      <c r="M152" s="649"/>
      <c r="N152" s="651"/>
      <c r="O152" s="649"/>
      <c r="P152" s="649"/>
      <c r="Q152" s="649"/>
      <c r="R152" s="649"/>
      <c r="S152" s="531"/>
      <c r="T152" s="531"/>
      <c r="U152" s="592"/>
      <c r="V152" s="595"/>
      <c r="W152" s="531"/>
      <c r="X152" s="531"/>
      <c r="Y152" s="531"/>
      <c r="Z152" s="531"/>
      <c r="AA152" s="585"/>
      <c r="AB152" s="586"/>
      <c r="AC152" s="309"/>
      <c r="AD152" s="310">
        <f>IF($A152=0,COUNTA($A$8:$A151),COUNTA($A$8:$A152))</f>
        <v>5</v>
      </c>
      <c r="AE152" s="310"/>
      <c r="AF152" s="311"/>
      <c r="AG152" s="311"/>
      <c r="AH152" s="311"/>
      <c r="AI152" s="311"/>
      <c r="AJ152" s="311"/>
      <c r="AK152" s="312"/>
      <c r="AL152" s="312"/>
      <c r="AM152" s="312"/>
    </row>
    <row r="153" spans="1:39" ht="22.9" customHeight="1">
      <c r="A153" s="599"/>
      <c r="B153" s="931"/>
      <c r="C153" s="723"/>
      <c r="D153" s="611"/>
      <c r="E153" s="615"/>
      <c r="F153" s="169" t="s">
        <v>619</v>
      </c>
      <c r="G153" s="165">
        <v>17.5</v>
      </c>
      <c r="H153" s="226">
        <f t="shared" si="31"/>
        <v>24</v>
      </c>
      <c r="I153" s="232" t="str">
        <f t="shared" si="32"/>
        <v>24K</v>
      </c>
      <c r="J153" s="232"/>
      <c r="K153" s="886"/>
      <c r="L153" s="649"/>
      <c r="M153" s="649"/>
      <c r="N153" s="651"/>
      <c r="O153" s="649"/>
      <c r="P153" s="649"/>
      <c r="Q153" s="649"/>
      <c r="R153" s="649"/>
      <c r="S153" s="533"/>
      <c r="T153" s="533"/>
      <c r="U153" s="593"/>
      <c r="V153" s="596"/>
      <c r="W153" s="533"/>
      <c r="X153" s="533"/>
      <c r="Y153" s="533"/>
      <c r="Z153" s="533"/>
      <c r="AA153" s="585"/>
      <c r="AB153" s="586"/>
      <c r="AC153" s="309"/>
      <c r="AD153" s="310">
        <f>IF($A153=0,COUNTA($A$8:$A152),COUNTA($A$8:$A153))</f>
        <v>5</v>
      </c>
      <c r="AE153" s="310"/>
      <c r="AF153" s="311"/>
      <c r="AG153" s="311"/>
      <c r="AH153" s="311"/>
      <c r="AI153" s="311"/>
      <c r="AJ153" s="311"/>
      <c r="AK153" s="312"/>
      <c r="AL153" s="312"/>
      <c r="AM153" s="312"/>
    </row>
    <row r="154" spans="1:39" ht="22.9" customHeight="1" thickBot="1">
      <c r="A154" s="599"/>
      <c r="B154" s="931"/>
      <c r="C154" s="723"/>
      <c r="D154" s="611"/>
      <c r="E154" s="615"/>
      <c r="F154" s="339" t="s">
        <v>290</v>
      </c>
      <c r="G154" s="339">
        <v>1</v>
      </c>
      <c r="H154" s="184">
        <f t="shared" si="31"/>
        <v>1</v>
      </c>
      <c r="I154" s="339" t="s">
        <v>620</v>
      </c>
      <c r="J154" s="232"/>
      <c r="K154" s="886"/>
      <c r="L154" s="649"/>
      <c r="M154" s="649"/>
      <c r="N154" s="651"/>
      <c r="O154" s="649"/>
      <c r="P154" s="649"/>
      <c r="Q154" s="649"/>
      <c r="R154" s="649"/>
      <c r="S154" s="533"/>
      <c r="T154" s="533"/>
      <c r="U154" s="593"/>
      <c r="V154" s="596"/>
      <c r="W154" s="533"/>
      <c r="X154" s="533"/>
      <c r="Y154" s="533"/>
      <c r="Z154" s="533"/>
      <c r="AA154" s="585"/>
      <c r="AB154" s="586"/>
      <c r="AC154" s="309"/>
      <c r="AD154" s="310">
        <f>IF($A154=0,COUNTA($A$8:$A153),COUNTA($A$8:$A154))</f>
        <v>5</v>
      </c>
      <c r="AE154" s="310"/>
      <c r="AF154" s="311"/>
      <c r="AG154" s="311"/>
      <c r="AH154" s="311"/>
      <c r="AI154" s="311"/>
      <c r="AJ154" s="311"/>
      <c r="AK154" s="312"/>
      <c r="AL154" s="312"/>
      <c r="AM154" s="312"/>
    </row>
    <row r="155" spans="1:39" ht="22.9" hidden="1" customHeight="1">
      <c r="A155" s="599"/>
      <c r="B155" s="931"/>
      <c r="C155" s="723"/>
      <c r="D155" s="611"/>
      <c r="E155" s="615"/>
      <c r="F155" s="223"/>
      <c r="G155" s="223"/>
      <c r="H155" s="232">
        <f t="shared" si="31"/>
        <v>0</v>
      </c>
      <c r="I155" s="232" t="str">
        <f t="shared" si="32"/>
        <v>0K</v>
      </c>
      <c r="J155" s="232"/>
      <c r="K155" s="886"/>
      <c r="L155" s="649"/>
      <c r="M155" s="649"/>
      <c r="N155" s="651"/>
      <c r="O155" s="649"/>
      <c r="P155" s="649"/>
      <c r="Q155" s="649"/>
      <c r="R155" s="649"/>
      <c r="S155" s="533"/>
      <c r="T155" s="533"/>
      <c r="U155" s="593"/>
      <c r="V155" s="596"/>
      <c r="W155" s="533"/>
      <c r="X155" s="533"/>
      <c r="Y155" s="533"/>
      <c r="Z155" s="533"/>
      <c r="AA155" s="585"/>
      <c r="AB155" s="586"/>
      <c r="AC155" s="309"/>
      <c r="AD155" s="310">
        <f>IF($A155=0,COUNTA($A$8:$A154),COUNTA($A$8:$A155))</f>
        <v>5</v>
      </c>
      <c r="AE155" s="310"/>
      <c r="AF155" s="311"/>
      <c r="AG155" s="311"/>
      <c r="AH155" s="311"/>
      <c r="AI155" s="311"/>
      <c r="AJ155" s="311"/>
      <c r="AK155" s="312"/>
      <c r="AL155" s="312"/>
      <c r="AM155" s="312"/>
    </row>
    <row r="156" spans="1:39" ht="22.9" hidden="1" customHeight="1">
      <c r="A156" s="599"/>
      <c r="B156" s="931"/>
      <c r="C156" s="723"/>
      <c r="D156" s="611"/>
      <c r="E156" s="615"/>
      <c r="F156" s="223"/>
      <c r="G156" s="223"/>
      <c r="H156" s="232">
        <f t="shared" si="31"/>
        <v>0</v>
      </c>
      <c r="I156" s="232" t="str">
        <f t="shared" si="32"/>
        <v>0K</v>
      </c>
      <c r="J156" s="232"/>
      <c r="K156" s="886"/>
      <c r="L156" s="649"/>
      <c r="M156" s="649"/>
      <c r="N156" s="651"/>
      <c r="O156" s="649"/>
      <c r="P156" s="649"/>
      <c r="Q156" s="649"/>
      <c r="R156" s="649"/>
      <c r="S156" s="533"/>
      <c r="T156" s="533"/>
      <c r="U156" s="593"/>
      <c r="V156" s="596"/>
      <c r="W156" s="533"/>
      <c r="X156" s="533"/>
      <c r="Y156" s="533"/>
      <c r="Z156" s="533"/>
      <c r="AA156" s="585"/>
      <c r="AB156" s="586"/>
      <c r="AC156" s="309"/>
      <c r="AD156" s="310">
        <f>IF($A156=0,COUNTA($A$8:$A155),COUNTA($A$8:$A156))</f>
        <v>5</v>
      </c>
      <c r="AE156" s="310"/>
      <c r="AF156" s="311"/>
      <c r="AG156" s="311"/>
      <c r="AH156" s="311"/>
      <c r="AI156" s="311"/>
      <c r="AJ156" s="311"/>
      <c r="AK156" s="312"/>
      <c r="AL156" s="312"/>
      <c r="AM156" s="312"/>
    </row>
    <row r="157" spans="1:39" ht="22.9" hidden="1" customHeight="1">
      <c r="A157" s="599"/>
      <c r="B157" s="931"/>
      <c r="C157" s="723"/>
      <c r="D157" s="611"/>
      <c r="E157" s="615"/>
      <c r="F157" s="223"/>
      <c r="G157" s="223"/>
      <c r="H157" s="232">
        <f t="shared" si="31"/>
        <v>0</v>
      </c>
      <c r="I157" s="232" t="str">
        <f t="shared" si="32"/>
        <v>0K</v>
      </c>
      <c r="J157" s="232"/>
      <c r="K157" s="886"/>
      <c r="L157" s="649"/>
      <c r="M157" s="649"/>
      <c r="N157" s="651"/>
      <c r="O157" s="649"/>
      <c r="P157" s="649"/>
      <c r="Q157" s="649"/>
      <c r="R157" s="649"/>
      <c r="S157" s="533"/>
      <c r="T157" s="533"/>
      <c r="U157" s="593"/>
      <c r="V157" s="596"/>
      <c r="W157" s="533"/>
      <c r="X157" s="533"/>
      <c r="Y157" s="533"/>
      <c r="Z157" s="533"/>
      <c r="AA157" s="585"/>
      <c r="AB157" s="586"/>
      <c r="AC157" s="309"/>
      <c r="AD157" s="310">
        <f>IF($A157=0,COUNTA($A$8:$A156),COUNTA($A$8:$A157))</f>
        <v>5</v>
      </c>
      <c r="AE157" s="310"/>
      <c r="AF157" s="311"/>
      <c r="AG157" s="311"/>
      <c r="AH157" s="311"/>
      <c r="AI157" s="311"/>
      <c r="AJ157" s="311"/>
      <c r="AK157" s="312"/>
      <c r="AL157" s="312"/>
      <c r="AM157" s="312"/>
    </row>
    <row r="158" spans="1:39" ht="22.9" hidden="1" customHeight="1">
      <c r="A158" s="599"/>
      <c r="B158" s="931"/>
      <c r="C158" s="723"/>
      <c r="D158" s="611"/>
      <c r="E158" s="615"/>
      <c r="F158" s="239"/>
      <c r="G158" s="239"/>
      <c r="H158" s="232">
        <f t="shared" si="31"/>
        <v>0</v>
      </c>
      <c r="I158" s="232" t="str">
        <f t="shared" si="32"/>
        <v>0K</v>
      </c>
      <c r="J158" s="223"/>
      <c r="K158" s="886"/>
      <c r="L158" s="649"/>
      <c r="M158" s="649"/>
      <c r="N158" s="651"/>
      <c r="O158" s="649"/>
      <c r="P158" s="649"/>
      <c r="Q158" s="649"/>
      <c r="R158" s="649"/>
      <c r="S158" s="604"/>
      <c r="T158" s="604"/>
      <c r="U158" s="653"/>
      <c r="V158" s="665"/>
      <c r="W158" s="604"/>
      <c r="X158" s="604"/>
      <c r="Y158" s="604"/>
      <c r="Z158" s="604"/>
      <c r="AA158" s="585"/>
      <c r="AB158" s="586"/>
      <c r="AC158" s="309"/>
      <c r="AD158" s="310">
        <f>IF($A158=0,COUNTA($A$8:$A157),COUNTA($A$8:$A158))</f>
        <v>5</v>
      </c>
      <c r="AE158" s="310"/>
      <c r="AF158" s="311"/>
      <c r="AG158" s="311"/>
      <c r="AH158" s="311"/>
      <c r="AI158" s="311"/>
      <c r="AJ158" s="311"/>
      <c r="AK158" s="312"/>
      <c r="AL158" s="312"/>
      <c r="AM158" s="312"/>
    </row>
    <row r="159" spans="1:39" ht="22.9" hidden="1" customHeight="1" thickBot="1">
      <c r="A159" s="599"/>
      <c r="B159" s="931"/>
      <c r="C159" s="723"/>
      <c r="D159" s="611"/>
      <c r="E159" s="621"/>
      <c r="F159" s="227"/>
      <c r="G159" s="227"/>
      <c r="H159" s="224">
        <f t="shared" si="31"/>
        <v>0</v>
      </c>
      <c r="I159" s="224" t="str">
        <f t="shared" si="32"/>
        <v>0K</v>
      </c>
      <c r="J159" s="224"/>
      <c r="K159" s="619"/>
      <c r="L159" s="649"/>
      <c r="M159" s="649"/>
      <c r="N159" s="651"/>
      <c r="O159" s="649"/>
      <c r="P159" s="649"/>
      <c r="Q159" s="649"/>
      <c r="R159" s="649"/>
      <c r="S159" s="632"/>
      <c r="T159" s="632"/>
      <c r="U159" s="643"/>
      <c r="V159" s="634"/>
      <c r="W159" s="632"/>
      <c r="X159" s="632"/>
      <c r="Y159" s="632"/>
      <c r="Z159" s="632"/>
      <c r="AA159" s="585"/>
      <c r="AB159" s="586"/>
      <c r="AC159" s="309"/>
      <c r="AD159" s="310">
        <f>IF($A159=0,COUNTA($A$8:$A158),COUNTA($A$8:$A159))</f>
        <v>5</v>
      </c>
      <c r="AE159" s="310"/>
      <c r="AF159" s="311"/>
      <c r="AG159" s="311"/>
      <c r="AH159" s="311"/>
      <c r="AI159" s="311"/>
      <c r="AJ159" s="311"/>
      <c r="AK159" s="312"/>
      <c r="AL159" s="312"/>
      <c r="AM159" s="312"/>
    </row>
    <row r="160" spans="1:39" ht="22.9" customHeight="1" thickBot="1">
      <c r="A160" s="659"/>
      <c r="B160" s="953"/>
      <c r="C160" s="724"/>
      <c r="D160" s="662"/>
      <c r="E160" s="459" t="s">
        <v>723</v>
      </c>
      <c r="F160" s="795" t="s">
        <v>562</v>
      </c>
      <c r="G160" s="796"/>
      <c r="H160" s="796"/>
      <c r="I160" s="797"/>
      <c r="J160" s="233"/>
      <c r="K160" s="234" t="s">
        <v>100</v>
      </c>
      <c r="L160" s="650"/>
      <c r="M160" s="650"/>
      <c r="N160" s="652"/>
      <c r="O160" s="650"/>
      <c r="P160" s="650"/>
      <c r="Q160" s="650"/>
      <c r="R160" s="650"/>
      <c r="S160" s="235"/>
      <c r="T160" s="235"/>
      <c r="U160" s="236"/>
      <c r="V160" s="237"/>
      <c r="W160" s="235"/>
      <c r="X160" s="235"/>
      <c r="Y160" s="235"/>
      <c r="Z160" s="235"/>
      <c r="AA160" s="587"/>
      <c r="AB160" s="588"/>
      <c r="AC160" s="309"/>
      <c r="AD160" s="310">
        <f>IF($A160=0,COUNTA($A$8:$A159),COUNTA($A$8:$A160))</f>
        <v>5</v>
      </c>
      <c r="AE160" s="310"/>
      <c r="AF160" s="311"/>
      <c r="AG160" s="311"/>
      <c r="AH160" s="311"/>
      <c r="AI160" s="311"/>
      <c r="AJ160" s="311"/>
      <c r="AK160" s="312"/>
      <c r="AL160" s="312"/>
      <c r="AM160" s="312"/>
    </row>
    <row r="161" spans="1:48" s="67" customFormat="1" ht="22.5" customHeight="1" thickTop="1">
      <c r="A161" s="461"/>
      <c r="B161" s="463"/>
      <c r="C161" s="464"/>
      <c r="D161" s="463"/>
      <c r="E161" s="462"/>
      <c r="F161" s="465"/>
      <c r="G161" s="466"/>
      <c r="H161" s="466"/>
      <c r="I161" s="466"/>
      <c r="J161" s="467"/>
      <c r="K161" s="468"/>
      <c r="L161" s="469"/>
      <c r="M161" s="469"/>
      <c r="N161" s="469"/>
      <c r="O161" s="469"/>
      <c r="P161" s="469"/>
      <c r="Q161" s="469"/>
      <c r="R161" s="469"/>
      <c r="S161" s="571" t="s">
        <v>729</v>
      </c>
      <c r="T161" s="572"/>
      <c r="U161" s="572"/>
      <c r="V161" s="572"/>
      <c r="W161" s="572"/>
      <c r="X161" s="572"/>
      <c r="Y161" s="572"/>
      <c r="Z161" s="572"/>
      <c r="AA161" s="572"/>
      <c r="AB161" s="573"/>
    </row>
    <row r="162" spans="1:48" ht="31">
      <c r="A162" s="928" t="s">
        <v>208</v>
      </c>
      <c r="B162" s="928"/>
      <c r="C162" s="928"/>
      <c r="D162" s="928"/>
      <c r="E162" s="928"/>
      <c r="F162" s="928"/>
      <c r="G162" s="197"/>
      <c r="H162" s="197"/>
      <c r="I162" s="198"/>
      <c r="J162" s="68"/>
      <c r="K162" s="68"/>
      <c r="L162" s="68"/>
      <c r="M162" s="68"/>
      <c r="N162" s="68"/>
      <c r="O162" s="68"/>
      <c r="P162" s="68"/>
      <c r="Q162" s="68"/>
      <c r="R162" s="68"/>
      <c r="S162" s="929" t="s">
        <v>80</v>
      </c>
      <c r="T162" s="929"/>
      <c r="U162" s="929"/>
      <c r="V162" s="929"/>
      <c r="W162" s="929"/>
      <c r="X162" s="929"/>
      <c r="Y162" s="929"/>
      <c r="Z162" s="929"/>
      <c r="AA162" s="929"/>
      <c r="AB162" s="929"/>
      <c r="AD162" s="147">
        <f>IF($A162=0,COUNTA($A$8:$A160),COUNTA($A$8:$A162))</f>
        <v>6</v>
      </c>
      <c r="AG162" s="124"/>
    </row>
    <row r="163" spans="1:48" s="69" customFormat="1" ht="43.9" customHeight="1" thickBot="1">
      <c r="A163" s="925" t="s">
        <v>751</v>
      </c>
      <c r="B163" s="926"/>
      <c r="C163" s="926"/>
      <c r="D163" s="926"/>
      <c r="E163" s="926"/>
      <c r="F163" s="926"/>
      <c r="G163" s="926"/>
      <c r="H163" s="926"/>
      <c r="I163" s="926"/>
      <c r="J163" s="926"/>
      <c r="K163" s="926"/>
      <c r="L163" s="926"/>
      <c r="M163" s="926"/>
      <c r="N163" s="926"/>
      <c r="O163" s="926"/>
      <c r="P163" s="926"/>
      <c r="Q163" s="926"/>
      <c r="R163" s="926"/>
      <c r="S163" s="926"/>
      <c r="T163" s="926"/>
      <c r="U163" s="926"/>
      <c r="V163" s="926"/>
      <c r="W163" s="926"/>
      <c r="X163" s="926"/>
      <c r="Y163" s="926"/>
      <c r="Z163" s="926"/>
      <c r="AA163" s="926"/>
      <c r="AB163" s="927"/>
      <c r="AD163" s="147">
        <f>IF($A163=0,COUNTA($A$8:$A162),COUNTA($A$8:$A163))</f>
        <v>7</v>
      </c>
      <c r="AE163" s="147"/>
      <c r="AF163" s="124"/>
      <c r="AG163" s="124"/>
      <c r="AH163" s="124"/>
      <c r="AI163" s="124"/>
      <c r="AJ163" s="124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</row>
    <row r="164" spans="1:48" ht="22" thickBot="1">
      <c r="A164" s="535" t="s">
        <v>209</v>
      </c>
      <c r="B164" s="536"/>
      <c r="C164" s="536"/>
      <c r="D164" s="536"/>
      <c r="E164" s="536"/>
      <c r="F164" s="536"/>
      <c r="G164" s="536"/>
      <c r="H164" s="536"/>
      <c r="I164" s="536"/>
      <c r="J164" s="536"/>
      <c r="K164" s="537"/>
      <c r="L164" s="70">
        <f t="shared" ref="L164:Q164" si="33">AVERAGE(L8,L38,L99,L129,L67)</f>
        <v>5.12</v>
      </c>
      <c r="M164" s="70">
        <f t="shared" si="33"/>
        <v>2.62</v>
      </c>
      <c r="N164" s="70">
        <f t="shared" si="33"/>
        <v>1.4999999999999998</v>
      </c>
      <c r="O164" s="70">
        <f t="shared" si="33"/>
        <v>0.7</v>
      </c>
      <c r="P164" s="70">
        <f t="shared" si="33"/>
        <v>2.44</v>
      </c>
      <c r="Q164" s="70">
        <f t="shared" si="33"/>
        <v>0.44000000000000006</v>
      </c>
      <c r="R164" s="70">
        <f>AVERAGE(R99,R131,R67)</f>
        <v>768</v>
      </c>
      <c r="S164" s="538" t="s">
        <v>314</v>
      </c>
      <c r="T164" s="539"/>
      <c r="U164" s="539"/>
      <c r="V164" s="539"/>
      <c r="W164" s="539"/>
      <c r="X164" s="539"/>
      <c r="Y164" s="539"/>
      <c r="Z164" s="539"/>
      <c r="AA164" s="539"/>
      <c r="AB164" s="540"/>
      <c r="AD164" s="147">
        <f>IF($A164=0,COUNTA($A$8:$A163),COUNTA($A$8:$A164))</f>
        <v>8</v>
      </c>
      <c r="AG164" s="124"/>
    </row>
    <row r="165" spans="1:48" ht="33.75" customHeight="1">
      <c r="A165" s="547" t="s">
        <v>210</v>
      </c>
      <c r="B165" s="548"/>
      <c r="C165" s="548"/>
      <c r="D165" s="548"/>
      <c r="E165" s="549"/>
      <c r="F165" s="550" t="s">
        <v>254</v>
      </c>
      <c r="G165" s="551"/>
      <c r="H165" s="551"/>
      <c r="I165" s="551"/>
      <c r="J165" s="551"/>
      <c r="K165" s="552"/>
      <c r="L165" s="71" t="s">
        <v>81</v>
      </c>
      <c r="M165" s="71" t="s">
        <v>82</v>
      </c>
      <c r="N165" s="71" t="s">
        <v>83</v>
      </c>
      <c r="O165" s="72" t="s">
        <v>84</v>
      </c>
      <c r="P165" s="72" t="s">
        <v>85</v>
      </c>
      <c r="Q165" s="72" t="s">
        <v>86</v>
      </c>
      <c r="R165" s="71" t="s">
        <v>87</v>
      </c>
      <c r="S165" s="541"/>
      <c r="T165" s="542"/>
      <c r="U165" s="542"/>
      <c r="V165" s="542"/>
      <c r="W165" s="542"/>
      <c r="X165" s="542"/>
      <c r="Y165" s="542"/>
      <c r="Z165" s="542"/>
      <c r="AA165" s="542"/>
      <c r="AB165" s="543"/>
      <c r="AD165" s="147">
        <f>IF($A165=0,COUNTA($A$8:$A164),COUNTA($A$8:$A165))</f>
        <v>9</v>
      </c>
      <c r="AG165" s="124"/>
    </row>
    <row r="166" spans="1:48" ht="33.75" customHeight="1">
      <c r="A166" s="553" t="s">
        <v>88</v>
      </c>
      <c r="B166" s="554"/>
      <c r="C166" s="554"/>
      <c r="D166" s="554"/>
      <c r="E166" s="555"/>
      <c r="F166" s="559" t="s">
        <v>255</v>
      </c>
      <c r="G166" s="560"/>
      <c r="H166" s="560"/>
      <c r="I166" s="560"/>
      <c r="J166" s="560"/>
      <c r="K166" s="561"/>
      <c r="L166" s="73">
        <v>5</v>
      </c>
      <c r="M166" s="74">
        <v>2</v>
      </c>
      <c r="N166" s="73">
        <v>1.5</v>
      </c>
      <c r="O166" s="75" t="s">
        <v>89</v>
      </c>
      <c r="P166" s="75">
        <v>2</v>
      </c>
      <c r="Q166" s="75" t="s">
        <v>90</v>
      </c>
      <c r="R166" s="76">
        <v>670</v>
      </c>
      <c r="S166" s="541"/>
      <c r="T166" s="542"/>
      <c r="U166" s="542"/>
      <c r="V166" s="542"/>
      <c r="W166" s="542"/>
      <c r="X166" s="542"/>
      <c r="Y166" s="542"/>
      <c r="Z166" s="542"/>
      <c r="AA166" s="542"/>
      <c r="AB166" s="543"/>
    </row>
    <row r="167" spans="1:48" ht="33.75" customHeight="1" thickBot="1">
      <c r="A167" s="556"/>
      <c r="B167" s="557"/>
      <c r="C167" s="557"/>
      <c r="D167" s="557"/>
      <c r="E167" s="558"/>
      <c r="F167" s="562" t="s">
        <v>257</v>
      </c>
      <c r="G167" s="563"/>
      <c r="H167" s="563"/>
      <c r="I167" s="563"/>
      <c r="J167" s="563"/>
      <c r="K167" s="564"/>
      <c r="L167" s="77">
        <v>5.8</v>
      </c>
      <c r="M167" s="78">
        <v>2</v>
      </c>
      <c r="N167" s="77">
        <v>2</v>
      </c>
      <c r="O167" s="79" t="s">
        <v>89</v>
      </c>
      <c r="P167" s="79">
        <v>2.5</v>
      </c>
      <c r="Q167" s="79" t="s">
        <v>256</v>
      </c>
      <c r="R167" s="78">
        <v>775</v>
      </c>
      <c r="S167" s="544"/>
      <c r="T167" s="545"/>
      <c r="U167" s="545"/>
      <c r="V167" s="545"/>
      <c r="W167" s="545"/>
      <c r="X167" s="545"/>
      <c r="Y167" s="545"/>
      <c r="Z167" s="545"/>
      <c r="AA167" s="545"/>
      <c r="AB167" s="546"/>
    </row>
    <row r="168" spans="1:48" ht="39">
      <c r="A168" s="81" t="s">
        <v>287</v>
      </c>
      <c r="B168" s="81"/>
      <c r="C168" s="81"/>
      <c r="D168" s="81"/>
      <c r="E168" s="200"/>
      <c r="F168" s="201" t="s">
        <v>258</v>
      </c>
      <c r="G168" s="201"/>
      <c r="H168" s="201"/>
      <c r="I168" s="201"/>
      <c r="J168" s="80"/>
      <c r="K168" s="80"/>
      <c r="L168" s="80"/>
      <c r="M168" s="80"/>
      <c r="N168" s="80"/>
      <c r="O168" s="80"/>
      <c r="P168" s="80"/>
      <c r="Q168" s="81" t="s">
        <v>91</v>
      </c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</row>
    <row r="169" spans="1:48" ht="35.5">
      <c r="A169" s="81"/>
      <c r="B169" s="81"/>
      <c r="C169" s="81"/>
      <c r="D169" s="81"/>
      <c r="E169" s="200"/>
      <c r="F169" s="200"/>
      <c r="G169" s="201"/>
      <c r="H169" s="201"/>
      <c r="I169" s="201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</row>
    <row r="170" spans="1:48" ht="72" customHeight="1">
      <c r="A170" s="534" t="s">
        <v>288</v>
      </c>
      <c r="B170" s="534"/>
      <c r="C170" s="534"/>
      <c r="D170" s="534"/>
      <c r="E170" s="534"/>
      <c r="F170" s="200"/>
      <c r="G170" s="201"/>
      <c r="H170" s="201"/>
      <c r="I170" s="201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</row>
  </sheetData>
  <mergeCells count="336">
    <mergeCell ref="S161:AB161"/>
    <mergeCell ref="A1:AB1"/>
    <mergeCell ref="A2:AB2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  <mergeCell ref="A8:A37"/>
    <mergeCell ref="B8:B37"/>
    <mergeCell ref="C8:C37"/>
    <mergeCell ref="D8:D37"/>
    <mergeCell ref="E8:E9"/>
    <mergeCell ref="K8:K9"/>
    <mergeCell ref="L8:L37"/>
    <mergeCell ref="M8:M37"/>
    <mergeCell ref="N8:N37"/>
    <mergeCell ref="K16:K26"/>
    <mergeCell ref="E29:E36"/>
    <mergeCell ref="K29:K36"/>
    <mergeCell ref="AA8:AB37"/>
    <mergeCell ref="E10:E15"/>
    <mergeCell ref="K10:K15"/>
    <mergeCell ref="S10:S15"/>
    <mergeCell ref="T10:T15"/>
    <mergeCell ref="U10:U15"/>
    <mergeCell ref="V10:V15"/>
    <mergeCell ref="W10:W15"/>
    <mergeCell ref="X10:X15"/>
    <mergeCell ref="Y10:Y15"/>
    <mergeCell ref="U8:U9"/>
    <mergeCell ref="V8:V9"/>
    <mergeCell ref="W8:W9"/>
    <mergeCell ref="X8:X9"/>
    <mergeCell ref="Y8:Y9"/>
    <mergeCell ref="Z8:Z9"/>
    <mergeCell ref="O8:O37"/>
    <mergeCell ref="P8:P37"/>
    <mergeCell ref="Q8:Q37"/>
    <mergeCell ref="R8:R37"/>
    <mergeCell ref="S8:S9"/>
    <mergeCell ref="T8:T9"/>
    <mergeCell ref="Z10:Z15"/>
    <mergeCell ref="E16:E26"/>
    <mergeCell ref="S16:S26"/>
    <mergeCell ref="T16:T26"/>
    <mergeCell ref="U16:U26"/>
    <mergeCell ref="V16:V26"/>
    <mergeCell ref="W16:W26"/>
    <mergeCell ref="X16:X26"/>
    <mergeCell ref="Y16:Y26"/>
    <mergeCell ref="Z16:Z26"/>
    <mergeCell ref="E27:E28"/>
    <mergeCell ref="K27:K28"/>
    <mergeCell ref="S27:S28"/>
    <mergeCell ref="T27:T28"/>
    <mergeCell ref="U27:U28"/>
    <mergeCell ref="V27:V28"/>
    <mergeCell ref="W27:W28"/>
    <mergeCell ref="X27:X28"/>
    <mergeCell ref="Y27:Y28"/>
    <mergeCell ref="Z27:Z28"/>
    <mergeCell ref="Z58:Z65"/>
    <mergeCell ref="F66:I66"/>
    <mergeCell ref="X38:X46"/>
    <mergeCell ref="Y38:Y46"/>
    <mergeCell ref="N38:N66"/>
    <mergeCell ref="S29:S36"/>
    <mergeCell ref="T29:T36"/>
    <mergeCell ref="U29:U36"/>
    <mergeCell ref="V29:V36"/>
    <mergeCell ref="W29:W36"/>
    <mergeCell ref="X29:X36"/>
    <mergeCell ref="Y29:Y36"/>
    <mergeCell ref="Z29:Z36"/>
    <mergeCell ref="F37:I37"/>
    <mergeCell ref="U56:U57"/>
    <mergeCell ref="V56:V57"/>
    <mergeCell ref="W56:W57"/>
    <mergeCell ref="X56:X57"/>
    <mergeCell ref="Y56:Y57"/>
    <mergeCell ref="Z47:Z55"/>
    <mergeCell ref="Z38:Z46"/>
    <mergeCell ref="S58:S65"/>
    <mergeCell ref="T58:T65"/>
    <mergeCell ref="U58:U65"/>
    <mergeCell ref="E58:E65"/>
    <mergeCell ref="A38:A66"/>
    <mergeCell ref="B38:B66"/>
    <mergeCell ref="C38:C66"/>
    <mergeCell ref="D38:D66"/>
    <mergeCell ref="K38:K46"/>
    <mergeCell ref="L38:L66"/>
    <mergeCell ref="M38:M66"/>
    <mergeCell ref="K58:K65"/>
    <mergeCell ref="E56:E57"/>
    <mergeCell ref="K56:K57"/>
    <mergeCell ref="E42:E46"/>
    <mergeCell ref="F38:I38"/>
    <mergeCell ref="E38:E41"/>
    <mergeCell ref="V58:V65"/>
    <mergeCell ref="W58:W65"/>
    <mergeCell ref="X58:X65"/>
    <mergeCell ref="Y58:Y65"/>
    <mergeCell ref="Z56:Z57"/>
    <mergeCell ref="AA38:AB66"/>
    <mergeCell ref="E47:E55"/>
    <mergeCell ref="K47:K55"/>
    <mergeCell ref="S47:S55"/>
    <mergeCell ref="T47:T55"/>
    <mergeCell ref="U47:U55"/>
    <mergeCell ref="V47:V55"/>
    <mergeCell ref="W47:W55"/>
    <mergeCell ref="X47:X55"/>
    <mergeCell ref="T38:T46"/>
    <mergeCell ref="U38:U46"/>
    <mergeCell ref="V38:V46"/>
    <mergeCell ref="W38:W46"/>
    <mergeCell ref="O38:O66"/>
    <mergeCell ref="P38:P66"/>
    <mergeCell ref="Q38:Q66"/>
    <mergeCell ref="R38:R66"/>
    <mergeCell ref="S38:S46"/>
    <mergeCell ref="Y47:Y55"/>
    <mergeCell ref="S56:S57"/>
    <mergeCell ref="T56:T57"/>
    <mergeCell ref="N67:N98"/>
    <mergeCell ref="O67:O98"/>
    <mergeCell ref="Y87:Y88"/>
    <mergeCell ref="Z87:Z88"/>
    <mergeCell ref="S89:S96"/>
    <mergeCell ref="T89:T96"/>
    <mergeCell ref="U89:U96"/>
    <mergeCell ref="Y67:Y77"/>
    <mergeCell ref="Z67:Z77"/>
    <mergeCell ref="X78:X86"/>
    <mergeCell ref="Y78:Y86"/>
    <mergeCell ref="Z78:Z86"/>
    <mergeCell ref="T67:T77"/>
    <mergeCell ref="U67:U77"/>
    <mergeCell ref="V67:V77"/>
    <mergeCell ref="W67:W77"/>
    <mergeCell ref="W78:W86"/>
    <mergeCell ref="V89:V96"/>
    <mergeCell ref="W89:W96"/>
    <mergeCell ref="T87:T88"/>
    <mergeCell ref="U87:U88"/>
    <mergeCell ref="V87:V88"/>
    <mergeCell ref="A67:A98"/>
    <mergeCell ref="B67:B98"/>
    <mergeCell ref="C67:C98"/>
    <mergeCell ref="D67:D98"/>
    <mergeCell ref="E67:E77"/>
    <mergeCell ref="K67:K77"/>
    <mergeCell ref="E78:E86"/>
    <mergeCell ref="K78:K86"/>
    <mergeCell ref="S78:S86"/>
    <mergeCell ref="R67:R98"/>
    <mergeCell ref="S67:S77"/>
    <mergeCell ref="E89:E96"/>
    <mergeCell ref="K89:K96"/>
    <mergeCell ref="E87:E88"/>
    <mergeCell ref="K87:K88"/>
    <mergeCell ref="S87:S88"/>
    <mergeCell ref="AA67:AB98"/>
    <mergeCell ref="X87:X88"/>
    <mergeCell ref="P67:P98"/>
    <mergeCell ref="Q67:Q98"/>
    <mergeCell ref="X89:X96"/>
    <mergeCell ref="Y89:Y96"/>
    <mergeCell ref="Z89:Z96"/>
    <mergeCell ref="F98:I98"/>
    <mergeCell ref="F97:I97"/>
    <mergeCell ref="T78:T86"/>
    <mergeCell ref="U78:U86"/>
    <mergeCell ref="V78:V86"/>
    <mergeCell ref="X67:X77"/>
    <mergeCell ref="W87:W88"/>
    <mergeCell ref="L67:L98"/>
    <mergeCell ref="M67:M98"/>
    <mergeCell ref="A129:A160"/>
    <mergeCell ref="B129:B160"/>
    <mergeCell ref="C129:C160"/>
    <mergeCell ref="D129:D160"/>
    <mergeCell ref="E129:E130"/>
    <mergeCell ref="Z131:Z139"/>
    <mergeCell ref="E140:E149"/>
    <mergeCell ref="K140:K149"/>
    <mergeCell ref="S140:S149"/>
    <mergeCell ref="T140:T149"/>
    <mergeCell ref="U140:U149"/>
    <mergeCell ref="V140:V149"/>
    <mergeCell ref="W129:W130"/>
    <mergeCell ref="X129:X130"/>
    <mergeCell ref="Y129:Y130"/>
    <mergeCell ref="Z129:Z130"/>
    <mergeCell ref="V150:V151"/>
    <mergeCell ref="E131:E139"/>
    <mergeCell ref="K131:K139"/>
    <mergeCell ref="S131:S139"/>
    <mergeCell ref="T131:T139"/>
    <mergeCell ref="U131:U139"/>
    <mergeCell ref="Q129:Q160"/>
    <mergeCell ref="R129:R160"/>
    <mergeCell ref="T129:T130"/>
    <mergeCell ref="U129:U130"/>
    <mergeCell ref="F160:I160"/>
    <mergeCell ref="W140:W149"/>
    <mergeCell ref="X140:X149"/>
    <mergeCell ref="Y140:Y149"/>
    <mergeCell ref="Z140:Z149"/>
    <mergeCell ref="AA129:AB160"/>
    <mergeCell ref="W152:W159"/>
    <mergeCell ref="X152:X159"/>
    <mergeCell ref="Y152:Y159"/>
    <mergeCell ref="Z152:Z159"/>
    <mergeCell ref="W131:W139"/>
    <mergeCell ref="X131:X139"/>
    <mergeCell ref="Y131:Y139"/>
    <mergeCell ref="W150:W151"/>
    <mergeCell ref="X150:X151"/>
    <mergeCell ref="Y150:Y151"/>
    <mergeCell ref="F140:I140"/>
    <mergeCell ref="F142:I142"/>
    <mergeCell ref="F141:I141"/>
    <mergeCell ref="F129:I129"/>
    <mergeCell ref="E152:E159"/>
    <mergeCell ref="K152:K159"/>
    <mergeCell ref="S152:S159"/>
    <mergeCell ref="T152:T159"/>
    <mergeCell ref="K121:K127"/>
    <mergeCell ref="S121:S127"/>
    <mergeCell ref="T121:T127"/>
    <mergeCell ref="Z150:Z151"/>
    <mergeCell ref="L129:L160"/>
    <mergeCell ref="M129:M160"/>
    <mergeCell ref="N129:N160"/>
    <mergeCell ref="O129:O160"/>
    <mergeCell ref="P129:P160"/>
    <mergeCell ref="U152:U159"/>
    <mergeCell ref="V152:V159"/>
    <mergeCell ref="V129:V130"/>
    <mergeCell ref="V131:V139"/>
    <mergeCell ref="K129:K130"/>
    <mergeCell ref="E150:E151"/>
    <mergeCell ref="K150:K151"/>
    <mergeCell ref="S150:S151"/>
    <mergeCell ref="T150:T151"/>
    <mergeCell ref="U150:U151"/>
    <mergeCell ref="S129:S130"/>
    <mergeCell ref="W99:W100"/>
    <mergeCell ref="U119:U120"/>
    <mergeCell ref="V119:V120"/>
    <mergeCell ref="X99:X100"/>
    <mergeCell ref="Y99:Y100"/>
    <mergeCell ref="Z99:Z100"/>
    <mergeCell ref="E101:E110"/>
    <mergeCell ref="K101:K110"/>
    <mergeCell ref="S101:S110"/>
    <mergeCell ref="T101:T110"/>
    <mergeCell ref="U101:U110"/>
    <mergeCell ref="Q99:Q128"/>
    <mergeCell ref="R99:R128"/>
    <mergeCell ref="S99:S100"/>
    <mergeCell ref="T99:T100"/>
    <mergeCell ref="U99:U100"/>
    <mergeCell ref="V99:V100"/>
    <mergeCell ref="V101:V110"/>
    <mergeCell ref="K99:K100"/>
    <mergeCell ref="L99:L128"/>
    <mergeCell ref="M99:M128"/>
    <mergeCell ref="N99:N128"/>
    <mergeCell ref="V121:V127"/>
    <mergeCell ref="E111:E118"/>
    <mergeCell ref="C99:C128"/>
    <mergeCell ref="D99:D128"/>
    <mergeCell ref="E99:E100"/>
    <mergeCell ref="E119:E120"/>
    <mergeCell ref="K119:K120"/>
    <mergeCell ref="S119:S120"/>
    <mergeCell ref="T119:T120"/>
    <mergeCell ref="O99:O128"/>
    <mergeCell ref="P99:P128"/>
    <mergeCell ref="E121:E125"/>
    <mergeCell ref="F111:I111"/>
    <mergeCell ref="F128:I128"/>
    <mergeCell ref="Z101:Z110"/>
    <mergeCell ref="K111:K118"/>
    <mergeCell ref="S111:S118"/>
    <mergeCell ref="T111:T118"/>
    <mergeCell ref="U111:U118"/>
    <mergeCell ref="V111:V118"/>
    <mergeCell ref="W111:W118"/>
    <mergeCell ref="X111:X118"/>
    <mergeCell ref="Y111:Y118"/>
    <mergeCell ref="Z111:Z118"/>
    <mergeCell ref="W101:W110"/>
    <mergeCell ref="X101:X110"/>
    <mergeCell ref="AA99:AB128"/>
    <mergeCell ref="A170:E170"/>
    <mergeCell ref="A164:K164"/>
    <mergeCell ref="S164:AB167"/>
    <mergeCell ref="A165:E165"/>
    <mergeCell ref="F165:K165"/>
    <mergeCell ref="A166:E167"/>
    <mergeCell ref="F166:K166"/>
    <mergeCell ref="F167:K167"/>
    <mergeCell ref="W119:W120"/>
    <mergeCell ref="X119:X120"/>
    <mergeCell ref="Y119:Y120"/>
    <mergeCell ref="Z119:Z120"/>
    <mergeCell ref="A163:AB163"/>
    <mergeCell ref="W121:W127"/>
    <mergeCell ref="X121:X127"/>
    <mergeCell ref="Y121:Y127"/>
    <mergeCell ref="Z121:Z127"/>
    <mergeCell ref="A162:F162"/>
    <mergeCell ref="S162:AB162"/>
    <mergeCell ref="U121:U127"/>
    <mergeCell ref="A99:A128"/>
    <mergeCell ref="B99:B128"/>
    <mergeCell ref="Y101:Y110"/>
  </mergeCells>
  <phoneticPr fontId="7" type="noConversion"/>
  <printOptions horizontalCentered="1" verticalCentered="1"/>
  <pageMargins left="0" right="0" top="0" bottom="0" header="0" footer="0"/>
  <pageSetup paperSize="9" scale="40" fitToHeight="0" orientation="portrait" r:id="rId1"/>
  <rowBreaks count="2" manualBreakCount="2">
    <brk id="66" max="27" man="1"/>
    <brk id="98" max="27" man="1"/>
  </rowBreaks>
  <colBreaks count="1" manualBreakCount="1">
    <brk id="10" max="1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V143"/>
  <sheetViews>
    <sheetView view="pageBreakPreview" zoomScaleNormal="100" zoomScaleSheetLayoutView="100" workbookViewId="0">
      <pane ySplit="7" topLeftCell="A8" activePane="bottomLeft" state="frozen"/>
      <selection activeCell="A2" sqref="A2:AB2"/>
      <selection pane="bottomLeft" activeCell="A136" sqref="A136:AB136"/>
    </sheetView>
  </sheetViews>
  <sheetFormatPr defaultColWidth="8.90625" defaultRowHeight="25.5"/>
  <cols>
    <col min="1" max="4" width="7.7265625" style="31" customWidth="1"/>
    <col min="5" max="5" width="26.26953125" style="202" customWidth="1"/>
    <col min="6" max="6" width="25.453125" style="202" bestFit="1" customWidth="1"/>
    <col min="7" max="7" width="20.453125" style="203" hidden="1" customWidth="1"/>
    <col min="8" max="8" width="20.453125" style="447" hidden="1" customWidth="1"/>
    <col min="9" max="9" width="14.7265625" style="203" bestFit="1" customWidth="1"/>
    <col min="10" max="10" width="14.7265625" style="31" hidden="1" customWidth="1"/>
    <col min="11" max="11" width="16.453125" style="31" customWidth="1"/>
    <col min="12" max="28" width="7.7265625" style="31" customWidth="1"/>
    <col min="29" max="29" width="8.90625" style="31"/>
    <col min="30" max="30" width="5.7265625" style="163" customWidth="1"/>
    <col min="31" max="31" width="5.7265625" style="147" customWidth="1"/>
    <col min="32" max="32" width="7.7265625" style="124" customWidth="1"/>
    <col min="33" max="33" width="10" style="199" bestFit="1" customWidth="1"/>
    <col min="34" max="34" width="8" style="124" customWidth="1"/>
    <col min="35" max="36" width="8.90625" style="124"/>
    <col min="37" max="48" width="5.26953125" style="126" customWidth="1"/>
    <col min="49" max="16384" width="8.90625" style="31"/>
  </cols>
  <sheetData>
    <row r="1" spans="1:39" ht="27.5">
      <c r="A1" s="666" t="s">
        <v>315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30"/>
      <c r="AG1" s="124"/>
    </row>
    <row r="2" spans="1:39" ht="22" thickBot="1">
      <c r="A2" s="667" t="s">
        <v>54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30"/>
      <c r="AG2" s="124"/>
    </row>
    <row r="3" spans="1:39" ht="21.5">
      <c r="A3" s="668" t="s">
        <v>192</v>
      </c>
      <c r="B3" s="670" t="s">
        <v>193</v>
      </c>
      <c r="C3" s="672" t="s">
        <v>194</v>
      </c>
      <c r="D3" s="672" t="s">
        <v>195</v>
      </c>
      <c r="E3" s="675" t="s">
        <v>214</v>
      </c>
      <c r="F3" s="548"/>
      <c r="G3" s="548"/>
      <c r="H3" s="548"/>
      <c r="I3" s="548"/>
      <c r="J3" s="548"/>
      <c r="K3" s="676"/>
      <c r="L3" s="677" t="s">
        <v>55</v>
      </c>
      <c r="M3" s="678"/>
      <c r="N3" s="678"/>
      <c r="O3" s="678"/>
      <c r="P3" s="678"/>
      <c r="Q3" s="678"/>
      <c r="R3" s="679"/>
      <c r="S3" s="675" t="s">
        <v>56</v>
      </c>
      <c r="T3" s="548"/>
      <c r="U3" s="686"/>
      <c r="V3" s="687" t="s">
        <v>57</v>
      </c>
      <c r="W3" s="548"/>
      <c r="X3" s="548"/>
      <c r="Y3" s="548"/>
      <c r="Z3" s="549"/>
      <c r="AA3" s="688" t="s">
        <v>58</v>
      </c>
      <c r="AB3" s="689"/>
      <c r="AC3" s="30"/>
      <c r="AG3" s="124"/>
    </row>
    <row r="4" spans="1:39" ht="6.75" customHeight="1">
      <c r="A4" s="669"/>
      <c r="B4" s="671"/>
      <c r="C4" s="673"/>
      <c r="D4" s="674"/>
      <c r="E4" s="691" t="s">
        <v>215</v>
      </c>
      <c r="F4" s="693" t="s">
        <v>216</v>
      </c>
      <c r="G4" s="694"/>
      <c r="H4" s="694"/>
      <c r="I4" s="694"/>
      <c r="J4" s="694"/>
      <c r="K4" s="695"/>
      <c r="L4" s="680"/>
      <c r="M4" s="681"/>
      <c r="N4" s="681"/>
      <c r="O4" s="681"/>
      <c r="P4" s="681"/>
      <c r="Q4" s="681"/>
      <c r="R4" s="682"/>
      <c r="S4" s="702" t="s">
        <v>59</v>
      </c>
      <c r="T4" s="702" t="s">
        <v>60</v>
      </c>
      <c r="U4" s="703" t="s">
        <v>61</v>
      </c>
      <c r="V4" s="705" t="s">
        <v>62</v>
      </c>
      <c r="W4" s="702" t="s">
        <v>63</v>
      </c>
      <c r="X4" s="702" t="s">
        <v>64</v>
      </c>
      <c r="Y4" s="702" t="s">
        <v>65</v>
      </c>
      <c r="Z4" s="707" t="s">
        <v>66</v>
      </c>
      <c r="AA4" s="690"/>
      <c r="AB4" s="689"/>
      <c r="AC4" s="30"/>
      <c r="AG4" s="124"/>
    </row>
    <row r="5" spans="1:39" ht="5.25" customHeight="1">
      <c r="A5" s="669"/>
      <c r="B5" s="671"/>
      <c r="C5" s="673"/>
      <c r="D5" s="674"/>
      <c r="E5" s="692"/>
      <c r="F5" s="696"/>
      <c r="G5" s="697"/>
      <c r="H5" s="697"/>
      <c r="I5" s="697"/>
      <c r="J5" s="697"/>
      <c r="K5" s="698"/>
      <c r="L5" s="683"/>
      <c r="M5" s="684"/>
      <c r="N5" s="684"/>
      <c r="O5" s="684"/>
      <c r="P5" s="684"/>
      <c r="Q5" s="684"/>
      <c r="R5" s="685"/>
      <c r="S5" s="674"/>
      <c r="T5" s="674"/>
      <c r="U5" s="704"/>
      <c r="V5" s="706"/>
      <c r="W5" s="674"/>
      <c r="X5" s="674"/>
      <c r="Y5" s="674"/>
      <c r="Z5" s="708"/>
      <c r="AA5" s="690"/>
      <c r="AB5" s="689"/>
      <c r="AC5" s="30"/>
      <c r="AG5" s="124"/>
    </row>
    <row r="6" spans="1:39" ht="42" customHeight="1">
      <c r="A6" s="669"/>
      <c r="B6" s="671"/>
      <c r="C6" s="673"/>
      <c r="D6" s="674"/>
      <c r="E6" s="692"/>
      <c r="F6" s="699"/>
      <c r="G6" s="700"/>
      <c r="H6" s="700"/>
      <c r="I6" s="700"/>
      <c r="J6" s="700"/>
      <c r="K6" s="701"/>
      <c r="L6" s="32" t="s">
        <v>67</v>
      </c>
      <c r="M6" s="33" t="s">
        <v>217</v>
      </c>
      <c r="N6" s="33" t="s">
        <v>68</v>
      </c>
      <c r="O6" s="33" t="s">
        <v>69</v>
      </c>
      <c r="P6" s="33" t="s">
        <v>70</v>
      </c>
      <c r="Q6" s="33" t="s">
        <v>71</v>
      </c>
      <c r="R6" s="33" t="s">
        <v>72</v>
      </c>
      <c r="S6" s="674"/>
      <c r="T6" s="674"/>
      <c r="U6" s="704"/>
      <c r="V6" s="706"/>
      <c r="W6" s="674"/>
      <c r="X6" s="674"/>
      <c r="Y6" s="674"/>
      <c r="Z6" s="708"/>
      <c r="AA6" s="690"/>
      <c r="AB6" s="689"/>
      <c r="AC6" s="30"/>
      <c r="AG6" s="164"/>
    </row>
    <row r="7" spans="1:39" ht="21.75" customHeight="1" thickBot="1">
      <c r="A7" s="669"/>
      <c r="B7" s="671"/>
      <c r="C7" s="673"/>
      <c r="D7" s="674"/>
      <c r="E7" s="692"/>
      <c r="F7" s="477" t="s">
        <v>218</v>
      </c>
      <c r="G7" s="478" t="s">
        <v>219</v>
      </c>
      <c r="H7" s="488" t="s">
        <v>220</v>
      </c>
      <c r="I7" s="478" t="s">
        <v>221</v>
      </c>
      <c r="J7" s="479" t="s">
        <v>222</v>
      </c>
      <c r="K7" s="479" t="s">
        <v>223</v>
      </c>
      <c r="L7" s="480" t="s">
        <v>73</v>
      </c>
      <c r="M7" s="480" t="s">
        <v>74</v>
      </c>
      <c r="N7" s="480" t="s">
        <v>75</v>
      </c>
      <c r="O7" s="480" t="s">
        <v>76</v>
      </c>
      <c r="P7" s="480" t="s">
        <v>77</v>
      </c>
      <c r="Q7" s="480" t="s">
        <v>78</v>
      </c>
      <c r="R7" s="480" t="s">
        <v>79</v>
      </c>
      <c r="S7" s="674"/>
      <c r="T7" s="674"/>
      <c r="U7" s="704"/>
      <c r="V7" s="706"/>
      <c r="W7" s="674"/>
      <c r="X7" s="674"/>
      <c r="Y7" s="674"/>
      <c r="Z7" s="708"/>
      <c r="AA7" s="690"/>
      <c r="AB7" s="689"/>
      <c r="AC7" s="30"/>
      <c r="AG7" s="164"/>
    </row>
    <row r="8" spans="1:39" ht="22.15" customHeight="1" thickBot="1">
      <c r="A8" s="1098">
        <v>45311</v>
      </c>
      <c r="B8" s="1101" t="s">
        <v>317</v>
      </c>
      <c r="C8" s="1103">
        <v>1362</v>
      </c>
      <c r="D8" s="1106" t="str">
        <f>E8</f>
        <v>五穀飯</v>
      </c>
      <c r="E8" s="648" t="s">
        <v>651</v>
      </c>
      <c r="F8" s="322" t="s">
        <v>468</v>
      </c>
      <c r="G8" s="240">
        <v>6.5</v>
      </c>
      <c r="H8" s="489">
        <f>G8*$C$8/1000</f>
        <v>8.8529999999999998</v>
      </c>
      <c r="I8" s="240" t="str">
        <f t="shared" ref="I8:I10" si="0">MROUND(H8,3)&amp;+"K"</f>
        <v>9K</v>
      </c>
      <c r="J8" s="240"/>
      <c r="K8" s="726" t="s">
        <v>100</v>
      </c>
      <c r="L8" s="1107">
        <v>4.5</v>
      </c>
      <c r="M8" s="1107">
        <v>2.8</v>
      </c>
      <c r="N8" s="1110">
        <v>1.5</v>
      </c>
      <c r="O8" s="1107">
        <v>0</v>
      </c>
      <c r="P8" s="1107">
        <v>2.5</v>
      </c>
      <c r="Q8" s="1107">
        <v>1</v>
      </c>
      <c r="R8" s="755">
        <f>SUM(L$8*70)+(M$8*75)+(N$8*25)+(O$8*60)+(P$8*45)+(Q$8*150)</f>
        <v>825</v>
      </c>
      <c r="S8" s="898"/>
      <c r="T8" s="898"/>
      <c r="U8" s="896"/>
      <c r="V8" s="897"/>
      <c r="W8" s="898"/>
      <c r="X8" s="898"/>
      <c r="Y8" s="898"/>
      <c r="Z8" s="898"/>
      <c r="AA8" s="735"/>
      <c r="AB8" s="1093"/>
      <c r="AC8" s="309"/>
      <c r="AD8" s="310" t="e">
        <f>IF(#REF!=0,COUNTA(#REF!),COUNTA($A$8:$A8))</f>
        <v>#REF!</v>
      </c>
      <c r="AE8" s="310"/>
      <c r="AF8" s="311"/>
      <c r="AG8" s="311"/>
      <c r="AH8" s="311"/>
      <c r="AI8" s="311"/>
      <c r="AJ8" s="311"/>
      <c r="AK8" s="312"/>
      <c r="AL8" s="312"/>
      <c r="AM8" s="312"/>
    </row>
    <row r="9" spans="1:39" ht="22.15" hidden="1" customHeight="1" thickBot="1">
      <c r="A9" s="1099"/>
      <c r="B9" s="644"/>
      <c r="C9" s="1104"/>
      <c r="D9" s="644"/>
      <c r="E9" s="615"/>
      <c r="F9" s="239"/>
      <c r="G9" s="220"/>
      <c r="H9" s="414">
        <f>MROUND(INDEX($C:$C,MATCH(AD9,$AD:$AD,0))*G9/1000,1)</f>
        <v>0</v>
      </c>
      <c r="I9" s="220" t="str">
        <f t="shared" si="0"/>
        <v>0K</v>
      </c>
      <c r="J9" s="221"/>
      <c r="K9" s="636"/>
      <c r="L9" s="1108"/>
      <c r="M9" s="1108"/>
      <c r="N9" s="1108"/>
      <c r="O9" s="1108"/>
      <c r="P9" s="1108"/>
      <c r="Q9" s="1108"/>
      <c r="R9" s="1108"/>
      <c r="S9" s="604"/>
      <c r="T9" s="604"/>
      <c r="U9" s="653"/>
      <c r="V9" s="665"/>
      <c r="W9" s="604"/>
      <c r="X9" s="604"/>
      <c r="Y9" s="604"/>
      <c r="Z9" s="604"/>
      <c r="AA9" s="1094"/>
      <c r="AB9" s="1095"/>
      <c r="AC9" s="309"/>
      <c r="AD9" s="310">
        <f>IF($A9=0,COUNTA($A$8:$A8),COUNTA($A$8:$A9))</f>
        <v>1</v>
      </c>
      <c r="AE9" s="310"/>
      <c r="AF9" s="311"/>
      <c r="AG9" s="311"/>
      <c r="AH9" s="311"/>
      <c r="AI9" s="311"/>
      <c r="AJ9" s="311"/>
      <c r="AK9" s="312"/>
      <c r="AL9" s="312"/>
      <c r="AM9" s="312"/>
    </row>
    <row r="10" spans="1:39" ht="22.15" customHeight="1">
      <c r="A10" s="1099"/>
      <c r="B10" s="644"/>
      <c r="C10" s="1104"/>
      <c r="D10" s="644"/>
      <c r="E10" s="1007" t="s">
        <v>652</v>
      </c>
      <c r="F10" s="225" t="s">
        <v>232</v>
      </c>
      <c r="G10" s="225">
        <v>55</v>
      </c>
      <c r="H10" s="415">
        <f t="shared" ref="H10:H16" si="1">G10*$C$8/1000</f>
        <v>74.91</v>
      </c>
      <c r="I10" s="172" t="str">
        <f t="shared" si="0"/>
        <v>75K</v>
      </c>
      <c r="J10" s="345"/>
      <c r="K10" s="1090" t="s">
        <v>639</v>
      </c>
      <c r="L10" s="1108"/>
      <c r="M10" s="1108"/>
      <c r="N10" s="1108"/>
      <c r="O10" s="1108"/>
      <c r="P10" s="1108"/>
      <c r="Q10" s="1108"/>
      <c r="R10" s="1108"/>
      <c r="S10" s="715"/>
      <c r="T10" s="715"/>
      <c r="U10" s="784"/>
      <c r="V10" s="712"/>
      <c r="W10" s="715"/>
      <c r="X10" s="715"/>
      <c r="Y10" s="715"/>
      <c r="Z10" s="715"/>
      <c r="AA10" s="1094"/>
      <c r="AB10" s="1095"/>
      <c r="AC10" s="54"/>
      <c r="AD10" s="163">
        <f>IF($A8=0,COUNTA(#REF!),COUNTA($A$8:$A9))</f>
        <v>1</v>
      </c>
      <c r="AG10" s="124"/>
    </row>
    <row r="11" spans="1:39" ht="22.15" customHeight="1">
      <c r="A11" s="1099"/>
      <c r="B11" s="644"/>
      <c r="C11" s="1104"/>
      <c r="D11" s="644"/>
      <c r="E11" s="1008"/>
      <c r="F11" s="226" t="s">
        <v>390</v>
      </c>
      <c r="G11" s="226">
        <v>22</v>
      </c>
      <c r="H11" s="416">
        <f t="shared" si="1"/>
        <v>29.963999999999999</v>
      </c>
      <c r="I11" s="180" t="str">
        <f t="shared" ref="I11:I17" si="2">MROUND(H11,3)&amp;+"K"</f>
        <v>30K</v>
      </c>
      <c r="J11" s="181"/>
      <c r="K11" s="1070"/>
      <c r="L11" s="1108"/>
      <c r="M11" s="1108"/>
      <c r="N11" s="1108"/>
      <c r="O11" s="1108"/>
      <c r="P11" s="1108"/>
      <c r="Q11" s="1108"/>
      <c r="R11" s="1108"/>
      <c r="S11" s="716"/>
      <c r="T11" s="716"/>
      <c r="U11" s="785"/>
      <c r="V11" s="713"/>
      <c r="W11" s="716"/>
      <c r="X11" s="716"/>
      <c r="Y11" s="716"/>
      <c r="Z11" s="716"/>
      <c r="AA11" s="1094"/>
      <c r="AB11" s="1095"/>
      <c r="AC11" s="54"/>
      <c r="AD11" s="163">
        <f>IF($A11=0,COUNTA($A$8:$A9),COUNTA($A$8:$A11))</f>
        <v>1</v>
      </c>
      <c r="AG11" s="124"/>
    </row>
    <row r="12" spans="1:39" ht="22.15" customHeight="1">
      <c r="A12" s="1099"/>
      <c r="B12" s="644"/>
      <c r="C12" s="1104"/>
      <c r="D12" s="644"/>
      <c r="E12" s="1008"/>
      <c r="F12" s="244" t="s">
        <v>324</v>
      </c>
      <c r="G12" s="223">
        <v>22</v>
      </c>
      <c r="H12" s="416">
        <f t="shared" si="1"/>
        <v>29.963999999999999</v>
      </c>
      <c r="I12" s="180" t="str">
        <f t="shared" si="2"/>
        <v>30K</v>
      </c>
      <c r="J12" s="181"/>
      <c r="K12" s="1070"/>
      <c r="L12" s="1108"/>
      <c r="M12" s="1108"/>
      <c r="N12" s="1108"/>
      <c r="O12" s="1108"/>
      <c r="P12" s="1108"/>
      <c r="Q12" s="1108"/>
      <c r="R12" s="1108"/>
      <c r="S12" s="716"/>
      <c r="T12" s="716"/>
      <c r="U12" s="785"/>
      <c r="V12" s="713"/>
      <c r="W12" s="716"/>
      <c r="X12" s="716"/>
      <c r="Y12" s="716"/>
      <c r="Z12" s="716"/>
      <c r="AA12" s="1094"/>
      <c r="AB12" s="1095"/>
      <c r="AC12" s="54"/>
      <c r="AD12" s="163">
        <f>IF($A12=0,COUNTA($A$8:$A11),COUNTA($A$8:$A12))</f>
        <v>1</v>
      </c>
      <c r="AG12" s="124"/>
    </row>
    <row r="13" spans="1:39" ht="22.15" customHeight="1">
      <c r="A13" s="1099"/>
      <c r="B13" s="644"/>
      <c r="C13" s="1104"/>
      <c r="D13" s="644"/>
      <c r="E13" s="1008"/>
      <c r="F13" s="244" t="s">
        <v>649</v>
      </c>
      <c r="G13" s="223">
        <v>4.5</v>
      </c>
      <c r="H13" s="416">
        <f t="shared" ref="H13" si="3">G13*$C$8/1000</f>
        <v>6.1289999999999996</v>
      </c>
      <c r="I13" s="180" t="str">
        <f t="shared" ref="I13" si="4">MROUND(H13,3)&amp;+"K"</f>
        <v>6K</v>
      </c>
      <c r="J13" s="181"/>
      <c r="K13" s="1070"/>
      <c r="L13" s="1108"/>
      <c r="M13" s="1108"/>
      <c r="N13" s="1108"/>
      <c r="O13" s="1108"/>
      <c r="P13" s="1108"/>
      <c r="Q13" s="1108"/>
      <c r="R13" s="1108"/>
      <c r="S13" s="716"/>
      <c r="T13" s="716"/>
      <c r="U13" s="785"/>
      <c r="V13" s="713"/>
      <c r="W13" s="716"/>
      <c r="X13" s="716"/>
      <c r="Y13" s="716"/>
      <c r="Z13" s="716"/>
      <c r="AA13" s="1094"/>
      <c r="AB13" s="1095"/>
      <c r="AC13" s="54"/>
      <c r="AD13" s="163">
        <f>IF($A13=0,COUNTA($A$8:$A12),COUNTA($A$8:$A13))</f>
        <v>1</v>
      </c>
      <c r="AG13" s="124"/>
    </row>
    <row r="14" spans="1:39" ht="22.15" customHeight="1">
      <c r="A14" s="1099"/>
      <c r="B14" s="644"/>
      <c r="C14" s="1104"/>
      <c r="D14" s="644"/>
      <c r="E14" s="1008"/>
      <c r="F14" s="223" t="s">
        <v>263</v>
      </c>
      <c r="G14" s="223"/>
      <c r="H14" s="416">
        <f t="shared" si="1"/>
        <v>0</v>
      </c>
      <c r="I14" s="180" t="s">
        <v>640</v>
      </c>
      <c r="J14" s="181"/>
      <c r="K14" s="1070"/>
      <c r="L14" s="1108"/>
      <c r="M14" s="1108"/>
      <c r="N14" s="1108"/>
      <c r="O14" s="1108"/>
      <c r="P14" s="1108"/>
      <c r="Q14" s="1108"/>
      <c r="R14" s="1108"/>
      <c r="S14" s="716"/>
      <c r="T14" s="716"/>
      <c r="U14" s="785"/>
      <c r="V14" s="713"/>
      <c r="W14" s="716"/>
      <c r="X14" s="716"/>
      <c r="Y14" s="716"/>
      <c r="Z14" s="716"/>
      <c r="AA14" s="1094"/>
      <c r="AB14" s="1095"/>
      <c r="AC14" s="54"/>
      <c r="AD14" s="163">
        <f>IF($A14=0,COUNTA($A$8:$A12),COUNTA($A$8:$A14))</f>
        <v>1</v>
      </c>
      <c r="AG14" s="124"/>
    </row>
    <row r="15" spans="1:39" ht="22.15" customHeight="1" thickBot="1">
      <c r="A15" s="1099"/>
      <c r="B15" s="644"/>
      <c r="C15" s="1104"/>
      <c r="D15" s="644"/>
      <c r="E15" s="1008"/>
      <c r="F15" s="150" t="s">
        <v>466</v>
      </c>
      <c r="G15" s="150">
        <v>1</v>
      </c>
      <c r="H15" s="417">
        <f t="shared" si="1"/>
        <v>1.3620000000000001</v>
      </c>
      <c r="I15" s="184" t="str">
        <f>MROUND(H15,1)&amp;+"K"</f>
        <v>1K</v>
      </c>
      <c r="J15" s="181"/>
      <c r="K15" s="1070"/>
      <c r="L15" s="1108"/>
      <c r="M15" s="1108"/>
      <c r="N15" s="1108"/>
      <c r="O15" s="1108"/>
      <c r="P15" s="1108"/>
      <c r="Q15" s="1108"/>
      <c r="R15" s="1108"/>
      <c r="S15" s="716"/>
      <c r="T15" s="716"/>
      <c r="U15" s="785"/>
      <c r="V15" s="713"/>
      <c r="W15" s="716"/>
      <c r="X15" s="716"/>
      <c r="Y15" s="716"/>
      <c r="Z15" s="716"/>
      <c r="AA15" s="1094"/>
      <c r="AB15" s="1095"/>
      <c r="AC15" s="54"/>
      <c r="AD15" s="163">
        <f>IF($A15=0,COUNTA($A$8:$A14),COUNTA($A$8:$A15))</f>
        <v>1</v>
      </c>
      <c r="AG15" s="124"/>
    </row>
    <row r="16" spans="1:39" ht="22.15" hidden="1" customHeight="1">
      <c r="A16" s="1099"/>
      <c r="B16" s="644"/>
      <c r="C16" s="1104"/>
      <c r="D16" s="644"/>
      <c r="E16" s="1008"/>
      <c r="F16" s="105"/>
      <c r="G16" s="179"/>
      <c r="H16" s="416">
        <f t="shared" si="1"/>
        <v>0</v>
      </c>
      <c r="I16" s="179" t="str">
        <f t="shared" si="2"/>
        <v>0K</v>
      </c>
      <c r="J16" s="181"/>
      <c r="K16" s="1070"/>
      <c r="L16" s="1108"/>
      <c r="M16" s="1108"/>
      <c r="N16" s="1108"/>
      <c r="O16" s="1108"/>
      <c r="P16" s="1108"/>
      <c r="Q16" s="1108"/>
      <c r="R16" s="1108"/>
      <c r="S16" s="716"/>
      <c r="T16" s="716"/>
      <c r="U16" s="785"/>
      <c r="V16" s="713"/>
      <c r="W16" s="716"/>
      <c r="X16" s="716"/>
      <c r="Y16" s="716"/>
      <c r="Z16" s="716"/>
      <c r="AA16" s="1094"/>
      <c r="AB16" s="1095"/>
      <c r="AC16" s="54"/>
      <c r="AD16" s="163">
        <f>IF($A16=0,COUNTA($A$8:$A15),COUNTA($A$8:$A16))</f>
        <v>1</v>
      </c>
      <c r="AG16" s="124"/>
    </row>
    <row r="17" spans="1:33" ht="22.15" hidden="1" customHeight="1" thickBot="1">
      <c r="A17" s="1099"/>
      <c r="B17" s="644"/>
      <c r="C17" s="1104"/>
      <c r="D17" s="644"/>
      <c r="E17" s="1008"/>
      <c r="F17" s="105"/>
      <c r="G17" s="179"/>
      <c r="H17" s="416">
        <f>MROUND(INDEX($C:$C,MATCH(AD17,$AD:$AD,0))*G17/1000,1)</f>
        <v>0</v>
      </c>
      <c r="I17" s="179" t="str">
        <f t="shared" si="2"/>
        <v>0K</v>
      </c>
      <c r="J17" s="181"/>
      <c r="K17" s="1070"/>
      <c r="L17" s="1108"/>
      <c r="M17" s="1108"/>
      <c r="N17" s="1108"/>
      <c r="O17" s="1108"/>
      <c r="P17" s="1108"/>
      <c r="Q17" s="1108"/>
      <c r="R17" s="1108"/>
      <c r="S17" s="716"/>
      <c r="T17" s="716"/>
      <c r="U17" s="785"/>
      <c r="V17" s="713"/>
      <c r="W17" s="716"/>
      <c r="X17" s="716"/>
      <c r="Y17" s="716"/>
      <c r="Z17" s="716"/>
      <c r="AA17" s="1094"/>
      <c r="AB17" s="1095"/>
      <c r="AC17" s="54"/>
      <c r="AD17" s="163">
        <f>IF($A17=0,COUNTA($A$8:$A16),COUNTA($A$8:$A17))</f>
        <v>1</v>
      </c>
      <c r="AG17" s="124"/>
    </row>
    <row r="18" spans="1:33" ht="22.15" hidden="1" customHeight="1">
      <c r="A18" s="1099"/>
      <c r="B18" s="644"/>
      <c r="C18" s="1104"/>
      <c r="D18" s="644"/>
      <c r="E18" s="1008"/>
      <c r="F18" s="105"/>
      <c r="G18" s="179"/>
      <c r="H18" s="416"/>
      <c r="I18" s="179"/>
      <c r="J18" s="181"/>
      <c r="K18" s="1070"/>
      <c r="L18" s="1108"/>
      <c r="M18" s="1108"/>
      <c r="N18" s="1108"/>
      <c r="O18" s="1108"/>
      <c r="P18" s="1108"/>
      <c r="Q18" s="1108"/>
      <c r="R18" s="1108"/>
      <c r="S18" s="716"/>
      <c r="T18" s="716"/>
      <c r="U18" s="785"/>
      <c r="V18" s="713"/>
      <c r="W18" s="716"/>
      <c r="X18" s="716"/>
      <c r="Y18" s="716"/>
      <c r="Z18" s="716"/>
      <c r="AA18" s="1094"/>
      <c r="AB18" s="1095"/>
      <c r="AC18" s="54"/>
      <c r="AD18" s="163">
        <f>IF($A18=0,COUNTA($A$8:$A17),COUNTA($A$8:$A18))</f>
        <v>1</v>
      </c>
      <c r="AG18" s="124"/>
    </row>
    <row r="19" spans="1:33" ht="22.15" hidden="1" customHeight="1" thickBot="1">
      <c r="A19" s="1099"/>
      <c r="B19" s="644"/>
      <c r="C19" s="1104"/>
      <c r="D19" s="644"/>
      <c r="E19" s="1009"/>
      <c r="F19" s="183"/>
      <c r="G19" s="183"/>
      <c r="H19" s="418">
        <f>MROUND(INDEX($C:$C,MATCH(AD19,$AD:$AD,0))*G19/1000,1)</f>
        <v>0</v>
      </c>
      <c r="I19" s="183" t="str">
        <f t="shared" ref="I19:I29" si="5">H19&amp;+"K"</f>
        <v>0K</v>
      </c>
      <c r="J19" s="183"/>
      <c r="K19" s="1012"/>
      <c r="L19" s="1108"/>
      <c r="M19" s="1108"/>
      <c r="N19" s="1108"/>
      <c r="O19" s="1108"/>
      <c r="P19" s="1108"/>
      <c r="Q19" s="1108"/>
      <c r="R19" s="1108"/>
      <c r="S19" s="717"/>
      <c r="T19" s="717"/>
      <c r="U19" s="786"/>
      <c r="V19" s="714"/>
      <c r="W19" s="717"/>
      <c r="X19" s="717"/>
      <c r="Y19" s="717"/>
      <c r="Z19" s="717"/>
      <c r="AA19" s="1094"/>
      <c r="AB19" s="1095"/>
      <c r="AC19" s="54"/>
      <c r="AD19" s="163">
        <f>IF($A19=0,COUNTA($A$8:$A18),COUNTA($A$8:$A19))</f>
        <v>1</v>
      </c>
      <c r="AG19" s="124"/>
    </row>
    <row r="20" spans="1:33" ht="22.15" customHeight="1">
      <c r="A20" s="1099"/>
      <c r="B20" s="644"/>
      <c r="C20" s="1104"/>
      <c r="D20" s="644"/>
      <c r="E20" s="1007" t="s">
        <v>653</v>
      </c>
      <c r="F20" s="247" t="s">
        <v>228</v>
      </c>
      <c r="G20" s="247">
        <v>40</v>
      </c>
      <c r="H20" s="419">
        <f>G20*$C$8/1000</f>
        <v>54.48</v>
      </c>
      <c r="I20" s="172" t="str">
        <f>MROUND(H20,1)&amp;+"K"</f>
        <v>54K</v>
      </c>
      <c r="J20" s="172"/>
      <c r="K20" s="1090" t="s">
        <v>648</v>
      </c>
      <c r="L20" s="1108"/>
      <c r="M20" s="1108"/>
      <c r="N20" s="1108"/>
      <c r="O20" s="1108"/>
      <c r="P20" s="1108"/>
      <c r="Q20" s="1108"/>
      <c r="R20" s="1108"/>
      <c r="S20" s="715"/>
      <c r="T20" s="715"/>
      <c r="U20" s="784"/>
      <c r="V20" s="712"/>
      <c r="W20" s="715"/>
      <c r="X20" s="715"/>
      <c r="Y20" s="715"/>
      <c r="Z20" s="715"/>
      <c r="AA20" s="1094"/>
      <c r="AB20" s="1095"/>
      <c r="AC20" s="54"/>
      <c r="AD20" s="163">
        <f>IF($A20=0,COUNTA($A$8:$A19),COUNTA($A$8:$A20))</f>
        <v>1</v>
      </c>
      <c r="AG20" s="124"/>
    </row>
    <row r="21" spans="1:33" ht="22.15" customHeight="1">
      <c r="A21" s="1099"/>
      <c r="B21" s="644"/>
      <c r="C21" s="1104"/>
      <c r="D21" s="644"/>
      <c r="E21" s="1008"/>
      <c r="F21" s="412" t="s">
        <v>641</v>
      </c>
      <c r="G21" s="276">
        <v>14</v>
      </c>
      <c r="H21" s="420">
        <f>G21*$C$8/1000</f>
        <v>19.068000000000001</v>
      </c>
      <c r="I21" s="180" t="str">
        <f t="shared" ref="I21:I22" si="6">MROUND(H21,3)&amp;+"K"</f>
        <v>18K</v>
      </c>
      <c r="J21" s="180"/>
      <c r="K21" s="1019"/>
      <c r="L21" s="1108"/>
      <c r="M21" s="1108"/>
      <c r="N21" s="1108"/>
      <c r="O21" s="1108"/>
      <c r="P21" s="1108"/>
      <c r="Q21" s="1108"/>
      <c r="R21" s="1108"/>
      <c r="S21" s="716"/>
      <c r="T21" s="716"/>
      <c r="U21" s="785"/>
      <c r="V21" s="713"/>
      <c r="W21" s="716"/>
      <c r="X21" s="716"/>
      <c r="Y21" s="716"/>
      <c r="Z21" s="716"/>
      <c r="AA21" s="1094"/>
      <c r="AB21" s="1095"/>
      <c r="AC21" s="54"/>
      <c r="AD21" s="163">
        <f>IF($A21=0,COUNTA($A$8:$A20),COUNTA($A$8:$A21))</f>
        <v>1</v>
      </c>
      <c r="AG21" s="124"/>
    </row>
    <row r="22" spans="1:33" ht="22.15" customHeight="1">
      <c r="A22" s="1099"/>
      <c r="B22" s="644"/>
      <c r="C22" s="1104"/>
      <c r="D22" s="644"/>
      <c r="E22" s="1008"/>
      <c r="F22" s="276" t="s">
        <v>642</v>
      </c>
      <c r="G22" s="276">
        <v>21</v>
      </c>
      <c r="H22" s="420">
        <f>G22*$C$8/1000</f>
        <v>28.602</v>
      </c>
      <c r="I22" s="180" t="str">
        <f t="shared" si="6"/>
        <v>30K</v>
      </c>
      <c r="J22" s="180"/>
      <c r="K22" s="1019"/>
      <c r="L22" s="1108"/>
      <c r="M22" s="1108"/>
      <c r="N22" s="1108"/>
      <c r="O22" s="1108"/>
      <c r="P22" s="1108"/>
      <c r="Q22" s="1108"/>
      <c r="R22" s="1108"/>
      <c r="S22" s="716"/>
      <c r="T22" s="716"/>
      <c r="U22" s="785"/>
      <c r="V22" s="713"/>
      <c r="W22" s="716"/>
      <c r="X22" s="716"/>
      <c r="Y22" s="716"/>
      <c r="Z22" s="716"/>
      <c r="AA22" s="1094"/>
      <c r="AB22" s="1095"/>
      <c r="AC22" s="54"/>
      <c r="AG22" s="124"/>
    </row>
    <row r="23" spans="1:33" ht="22.15" customHeight="1">
      <c r="A23" s="1099"/>
      <c r="B23" s="644"/>
      <c r="C23" s="1104"/>
      <c r="D23" s="644"/>
      <c r="E23" s="1008"/>
      <c r="F23" s="276" t="s">
        <v>643</v>
      </c>
      <c r="G23" s="276">
        <v>2</v>
      </c>
      <c r="H23" s="420">
        <f t="shared" ref="H23:H29" si="7">MROUND(INDEX($C:$C,MATCH(AD23,$AD:$AD,0))*G23/1000,1)</f>
        <v>0</v>
      </c>
      <c r="I23" s="180" t="s">
        <v>650</v>
      </c>
      <c r="J23" s="180"/>
      <c r="K23" s="1019"/>
      <c r="L23" s="1108"/>
      <c r="M23" s="1108"/>
      <c r="N23" s="1108"/>
      <c r="O23" s="1108"/>
      <c r="P23" s="1108"/>
      <c r="Q23" s="1108"/>
      <c r="R23" s="1108"/>
      <c r="S23" s="716"/>
      <c r="T23" s="716"/>
      <c r="U23" s="785"/>
      <c r="V23" s="713"/>
      <c r="W23" s="716"/>
      <c r="X23" s="716"/>
      <c r="Y23" s="716"/>
      <c r="Z23" s="716"/>
      <c r="AA23" s="1094"/>
      <c r="AB23" s="1095"/>
      <c r="AC23" s="54"/>
      <c r="AD23" s="163">
        <f>IF($A23=0,COUNTA($A$8:$A21),COUNTA($A$8:$A23))</f>
        <v>1</v>
      </c>
      <c r="AG23" s="124"/>
    </row>
    <row r="24" spans="1:33" ht="22.15" customHeight="1">
      <c r="A24" s="1099"/>
      <c r="B24" s="644"/>
      <c r="C24" s="1104"/>
      <c r="D24" s="644"/>
      <c r="E24" s="1008"/>
      <c r="F24" s="289" t="s">
        <v>645</v>
      </c>
      <c r="G24" s="276">
        <v>1</v>
      </c>
      <c r="H24" s="420">
        <f t="shared" si="7"/>
        <v>0</v>
      </c>
      <c r="I24" s="180" t="s">
        <v>584</v>
      </c>
      <c r="J24" s="180"/>
      <c r="K24" s="1019"/>
      <c r="L24" s="1108"/>
      <c r="M24" s="1108"/>
      <c r="N24" s="1108"/>
      <c r="O24" s="1108"/>
      <c r="P24" s="1108"/>
      <c r="Q24" s="1108"/>
      <c r="R24" s="1108"/>
      <c r="S24" s="716"/>
      <c r="T24" s="716"/>
      <c r="U24" s="785"/>
      <c r="V24" s="713"/>
      <c r="W24" s="716"/>
      <c r="X24" s="716"/>
      <c r="Y24" s="716"/>
      <c r="Z24" s="716"/>
      <c r="AA24" s="1094"/>
      <c r="AB24" s="1095"/>
      <c r="AC24" s="54"/>
      <c r="AD24" s="163">
        <f>IF($A24=0,COUNTA($A$8:$A22),COUNTA($A$8:$A24))</f>
        <v>1</v>
      </c>
      <c r="AG24" s="124"/>
    </row>
    <row r="25" spans="1:33" ht="22.15" customHeight="1">
      <c r="A25" s="1099"/>
      <c r="B25" s="644"/>
      <c r="C25" s="1104"/>
      <c r="D25" s="644"/>
      <c r="E25" s="1008"/>
      <c r="F25" s="397" t="s">
        <v>644</v>
      </c>
      <c r="G25" s="397">
        <v>1.5</v>
      </c>
      <c r="H25" s="421">
        <f t="shared" si="7"/>
        <v>0</v>
      </c>
      <c r="I25" s="184" t="s">
        <v>573</v>
      </c>
      <c r="J25" s="180"/>
      <c r="K25" s="1019"/>
      <c r="L25" s="1108"/>
      <c r="M25" s="1108"/>
      <c r="N25" s="1108"/>
      <c r="O25" s="1108"/>
      <c r="P25" s="1108"/>
      <c r="Q25" s="1108"/>
      <c r="R25" s="1108"/>
      <c r="S25" s="716"/>
      <c r="T25" s="716"/>
      <c r="U25" s="785"/>
      <c r="V25" s="713"/>
      <c r="W25" s="716"/>
      <c r="X25" s="716"/>
      <c r="Y25" s="716"/>
      <c r="Z25" s="716"/>
      <c r="AA25" s="1094"/>
      <c r="AB25" s="1095"/>
      <c r="AC25" s="54"/>
      <c r="AD25" s="163">
        <f>IF($A25=0,COUNTA($A$8:$A24),COUNTA($A$8:$A25))</f>
        <v>1</v>
      </c>
      <c r="AG25" s="124"/>
    </row>
    <row r="26" spans="1:33" ht="22.15" customHeight="1" thickBot="1">
      <c r="A26" s="1099"/>
      <c r="B26" s="644"/>
      <c r="C26" s="1104"/>
      <c r="D26" s="644"/>
      <c r="E26" s="1008"/>
      <c r="F26" s="413" t="s">
        <v>356</v>
      </c>
      <c r="G26" s="413">
        <v>1.5</v>
      </c>
      <c r="H26" s="421">
        <f t="shared" si="7"/>
        <v>0</v>
      </c>
      <c r="I26" s="184" t="s">
        <v>573</v>
      </c>
      <c r="J26" s="180"/>
      <c r="K26" s="1019"/>
      <c r="L26" s="1108"/>
      <c r="M26" s="1108"/>
      <c r="N26" s="1108"/>
      <c r="O26" s="1108"/>
      <c r="P26" s="1108"/>
      <c r="Q26" s="1108"/>
      <c r="R26" s="1108"/>
      <c r="S26" s="716"/>
      <c r="T26" s="716"/>
      <c r="U26" s="785"/>
      <c r="V26" s="713"/>
      <c r="W26" s="716"/>
      <c r="X26" s="716"/>
      <c r="Y26" s="716"/>
      <c r="Z26" s="716"/>
      <c r="AA26" s="1094"/>
      <c r="AB26" s="1095"/>
      <c r="AC26" s="54"/>
      <c r="AD26" s="163">
        <f>IF($A26=0,COUNTA($A$8:$A25),COUNTA($A$8:$A26))</f>
        <v>1</v>
      </c>
      <c r="AG26" s="124"/>
    </row>
    <row r="27" spans="1:33" ht="22.15" hidden="1" customHeight="1">
      <c r="A27" s="1099"/>
      <c r="B27" s="644"/>
      <c r="C27" s="1104"/>
      <c r="D27" s="644"/>
      <c r="E27" s="1008"/>
      <c r="F27" s="105"/>
      <c r="G27" s="105"/>
      <c r="H27" s="420">
        <f t="shared" si="7"/>
        <v>0</v>
      </c>
      <c r="I27" s="180" t="str">
        <f t="shared" si="5"/>
        <v>0K</v>
      </c>
      <c r="J27" s="180"/>
      <c r="K27" s="1019"/>
      <c r="L27" s="1108"/>
      <c r="M27" s="1108"/>
      <c r="N27" s="1108"/>
      <c r="O27" s="1108"/>
      <c r="P27" s="1108"/>
      <c r="Q27" s="1108"/>
      <c r="R27" s="1108"/>
      <c r="S27" s="716"/>
      <c r="T27" s="716"/>
      <c r="U27" s="785"/>
      <c r="V27" s="713"/>
      <c r="W27" s="716"/>
      <c r="X27" s="716"/>
      <c r="Y27" s="716"/>
      <c r="Z27" s="716"/>
      <c r="AA27" s="1094"/>
      <c r="AB27" s="1095"/>
      <c r="AC27" s="54"/>
      <c r="AD27" s="163">
        <f>IF($A27=0,COUNTA($A$8:$A26),COUNTA($A$8:$A27))</f>
        <v>1</v>
      </c>
      <c r="AG27" s="124"/>
    </row>
    <row r="28" spans="1:33" ht="22.15" hidden="1" customHeight="1">
      <c r="A28" s="1099"/>
      <c r="B28" s="644"/>
      <c r="C28" s="1104"/>
      <c r="D28" s="644"/>
      <c r="E28" s="1008"/>
      <c r="F28" s="105"/>
      <c r="G28" s="105"/>
      <c r="H28" s="420">
        <f t="shared" si="7"/>
        <v>0</v>
      </c>
      <c r="I28" s="180" t="str">
        <f t="shared" si="5"/>
        <v>0K</v>
      </c>
      <c r="J28" s="180"/>
      <c r="K28" s="1019"/>
      <c r="L28" s="1108"/>
      <c r="M28" s="1108"/>
      <c r="N28" s="1108"/>
      <c r="O28" s="1108"/>
      <c r="P28" s="1108"/>
      <c r="Q28" s="1108"/>
      <c r="R28" s="1108"/>
      <c r="S28" s="716"/>
      <c r="T28" s="716"/>
      <c r="U28" s="785"/>
      <c r="V28" s="713"/>
      <c r="W28" s="716"/>
      <c r="X28" s="716"/>
      <c r="Y28" s="716"/>
      <c r="Z28" s="716"/>
      <c r="AA28" s="1094"/>
      <c r="AB28" s="1095"/>
      <c r="AC28" s="54"/>
      <c r="AD28" s="163">
        <f>IF($A28=0,COUNTA($A$8:$A27),COUNTA($A$8:$A28))</f>
        <v>1</v>
      </c>
      <c r="AG28" s="124"/>
    </row>
    <row r="29" spans="1:33" ht="22.15" hidden="1" customHeight="1" thickBot="1">
      <c r="A29" s="1099"/>
      <c r="B29" s="644"/>
      <c r="C29" s="1104"/>
      <c r="D29" s="644"/>
      <c r="E29" s="1009"/>
      <c r="F29" s="105"/>
      <c r="G29" s="105"/>
      <c r="H29" s="420">
        <f t="shared" si="7"/>
        <v>0</v>
      </c>
      <c r="I29" s="180" t="str">
        <f t="shared" si="5"/>
        <v>0K</v>
      </c>
      <c r="J29" s="180"/>
      <c r="K29" s="1019"/>
      <c r="L29" s="1108"/>
      <c r="M29" s="1108"/>
      <c r="N29" s="1108"/>
      <c r="O29" s="1108"/>
      <c r="P29" s="1108"/>
      <c r="Q29" s="1108"/>
      <c r="R29" s="1108"/>
      <c r="S29" s="717"/>
      <c r="T29" s="717"/>
      <c r="U29" s="786"/>
      <c r="V29" s="714"/>
      <c r="W29" s="717"/>
      <c r="X29" s="717"/>
      <c r="Y29" s="717"/>
      <c r="Z29" s="717"/>
      <c r="AA29" s="1094"/>
      <c r="AB29" s="1095"/>
      <c r="AC29" s="54"/>
      <c r="AD29" s="163">
        <f>IF($A29=0,COUNTA($A$8:$A28),COUNTA($A$8:$A29))</f>
        <v>1</v>
      </c>
      <c r="AG29" s="124"/>
    </row>
    <row r="30" spans="1:33" ht="22.15" customHeight="1">
      <c r="A30" s="1099"/>
      <c r="B30" s="644"/>
      <c r="C30" s="1104"/>
      <c r="D30" s="644"/>
      <c r="E30" s="1007" t="s">
        <v>236</v>
      </c>
      <c r="F30" s="172" t="s">
        <v>454</v>
      </c>
      <c r="G30" s="172">
        <v>66</v>
      </c>
      <c r="H30" s="419">
        <f>G30*$C$8/1000</f>
        <v>89.891999999999996</v>
      </c>
      <c r="I30" s="172" t="str">
        <f t="shared" ref="I30:I39" si="8">MROUND(H30,3)&amp;+"K"</f>
        <v>90K</v>
      </c>
      <c r="J30" s="172"/>
      <c r="K30" s="1091" t="s">
        <v>312</v>
      </c>
      <c r="L30" s="1108"/>
      <c r="M30" s="1108"/>
      <c r="N30" s="1108"/>
      <c r="O30" s="1108"/>
      <c r="P30" s="1108"/>
      <c r="Q30" s="1108"/>
      <c r="R30" s="1108"/>
      <c r="S30" s="715"/>
      <c r="T30" s="715"/>
      <c r="U30" s="784"/>
      <c r="V30" s="712"/>
      <c r="W30" s="715"/>
      <c r="X30" s="715"/>
      <c r="Y30" s="715"/>
      <c r="Z30" s="715"/>
      <c r="AA30" s="1094"/>
      <c r="AB30" s="1095"/>
      <c r="AC30" s="54"/>
      <c r="AD30" s="163">
        <f>IF($A30=0,COUNTA($A$8:$A29),COUNTA($A$8:$A30))</f>
        <v>1</v>
      </c>
      <c r="AG30" s="124"/>
    </row>
    <row r="31" spans="1:33" ht="22.15" customHeight="1" thickBot="1">
      <c r="A31" s="1099"/>
      <c r="B31" s="644"/>
      <c r="C31" s="1104"/>
      <c r="D31" s="644"/>
      <c r="E31" s="1009"/>
      <c r="F31" s="206" t="s">
        <v>306</v>
      </c>
      <c r="G31" s="173">
        <v>0.45</v>
      </c>
      <c r="H31" s="224">
        <f>G31*$C$8/1000</f>
        <v>0.6129</v>
      </c>
      <c r="I31" s="224" t="s">
        <v>655</v>
      </c>
      <c r="J31" s="178"/>
      <c r="K31" s="1092"/>
      <c r="L31" s="1108"/>
      <c r="M31" s="1108"/>
      <c r="N31" s="1108"/>
      <c r="O31" s="1108"/>
      <c r="P31" s="1108"/>
      <c r="Q31" s="1108"/>
      <c r="R31" s="1108"/>
      <c r="S31" s="717"/>
      <c r="T31" s="717"/>
      <c r="U31" s="786"/>
      <c r="V31" s="714"/>
      <c r="W31" s="717"/>
      <c r="X31" s="717"/>
      <c r="Y31" s="717"/>
      <c r="Z31" s="717"/>
      <c r="AA31" s="1094"/>
      <c r="AB31" s="1095"/>
      <c r="AC31" s="54"/>
      <c r="AD31" s="163">
        <f>IF($A31=0,COUNTA($A$8:$A30),COUNTA($A$8:$A31))</f>
        <v>1</v>
      </c>
      <c r="AG31" s="124"/>
    </row>
    <row r="32" spans="1:33" ht="22.15" customHeight="1">
      <c r="A32" s="1099"/>
      <c r="B32" s="644"/>
      <c r="C32" s="1104"/>
      <c r="D32" s="644"/>
      <c r="E32" s="1088" t="s">
        <v>654</v>
      </c>
      <c r="F32" s="399" t="s">
        <v>547</v>
      </c>
      <c r="G32" s="448">
        <v>22</v>
      </c>
      <c r="H32" s="423">
        <f t="shared" ref="H32:H39" si="9">G32*$C$8/1000</f>
        <v>29.963999999999999</v>
      </c>
      <c r="I32" s="172" t="str">
        <f t="shared" si="8"/>
        <v>30K</v>
      </c>
      <c r="J32" s="106"/>
      <c r="K32" s="1089" t="s">
        <v>657</v>
      </c>
      <c r="L32" s="1108"/>
      <c r="M32" s="1108"/>
      <c r="N32" s="1108"/>
      <c r="O32" s="1108"/>
      <c r="P32" s="1108"/>
      <c r="Q32" s="1108"/>
      <c r="R32" s="1108"/>
      <c r="S32" s="715"/>
      <c r="T32" s="715"/>
      <c r="U32" s="784"/>
      <c r="V32" s="712"/>
      <c r="W32" s="715"/>
      <c r="X32" s="715"/>
      <c r="Y32" s="715"/>
      <c r="Z32" s="715"/>
      <c r="AA32" s="1094"/>
      <c r="AB32" s="1095"/>
      <c r="AC32" s="54"/>
      <c r="AD32" s="163">
        <f>IF($A32=0,COUNTA($A$8:$A31),COUNTA($A$8:$A32))</f>
        <v>1</v>
      </c>
      <c r="AG32" s="124"/>
    </row>
    <row r="33" spans="1:33" ht="22.15" customHeight="1">
      <c r="A33" s="1099"/>
      <c r="B33" s="644"/>
      <c r="C33" s="1104"/>
      <c r="D33" s="644"/>
      <c r="E33" s="1008"/>
      <c r="F33" s="399" t="s">
        <v>656</v>
      </c>
      <c r="G33" s="448">
        <v>11</v>
      </c>
      <c r="H33" s="424">
        <f t="shared" si="9"/>
        <v>14.981999999999999</v>
      </c>
      <c r="I33" s="182" t="str">
        <f t="shared" si="8"/>
        <v>15K</v>
      </c>
      <c r="J33" s="165"/>
      <c r="K33" s="1011"/>
      <c r="L33" s="1108"/>
      <c r="M33" s="1108"/>
      <c r="N33" s="1108"/>
      <c r="O33" s="1108"/>
      <c r="P33" s="1108"/>
      <c r="Q33" s="1108"/>
      <c r="R33" s="1108"/>
      <c r="S33" s="716"/>
      <c r="T33" s="716"/>
      <c r="U33" s="785"/>
      <c r="V33" s="713"/>
      <c r="W33" s="716"/>
      <c r="X33" s="716"/>
      <c r="Y33" s="716"/>
      <c r="Z33" s="716"/>
      <c r="AA33" s="1094"/>
      <c r="AB33" s="1095"/>
      <c r="AC33" s="54"/>
      <c r="AD33" s="163">
        <f>IF($A33=0,COUNTA($A$8:$A32),COUNTA($A$8:$A33))</f>
        <v>1</v>
      </c>
      <c r="AG33" s="124"/>
    </row>
    <row r="34" spans="1:33" ht="22.15" customHeight="1">
      <c r="A34" s="1099"/>
      <c r="B34" s="644"/>
      <c r="C34" s="1104"/>
      <c r="D34" s="644"/>
      <c r="E34" s="1008"/>
      <c r="F34" s="366" t="s">
        <v>247</v>
      </c>
      <c r="G34" s="448">
        <v>1</v>
      </c>
      <c r="H34" s="424">
        <f t="shared" si="9"/>
        <v>1.3620000000000001</v>
      </c>
      <c r="I34" s="182" t="str">
        <f>MROUND(H34,1)&amp;+"K"</f>
        <v>1K</v>
      </c>
      <c r="J34" s="165"/>
      <c r="K34" s="1011"/>
      <c r="L34" s="1108"/>
      <c r="M34" s="1108"/>
      <c r="N34" s="1108"/>
      <c r="O34" s="1108"/>
      <c r="P34" s="1108"/>
      <c r="Q34" s="1108"/>
      <c r="R34" s="1108"/>
      <c r="S34" s="716"/>
      <c r="T34" s="716"/>
      <c r="U34" s="785"/>
      <c r="V34" s="713"/>
      <c r="W34" s="716"/>
      <c r="X34" s="716"/>
      <c r="Y34" s="716"/>
      <c r="Z34" s="716"/>
      <c r="AA34" s="1094"/>
      <c r="AB34" s="1095"/>
      <c r="AC34" s="54"/>
      <c r="AD34" s="163">
        <f>IF($A34=0,COUNTA($A$8:$A33),COUNTA($A$8:$A34))</f>
        <v>1</v>
      </c>
      <c r="AG34" s="124"/>
    </row>
    <row r="35" spans="1:33" ht="22.15" customHeight="1" thickBot="1">
      <c r="A35" s="1099"/>
      <c r="B35" s="644"/>
      <c r="C35" s="1104"/>
      <c r="D35" s="644"/>
      <c r="E35" s="1008"/>
      <c r="F35" s="366" t="s">
        <v>241</v>
      </c>
      <c r="G35" s="448">
        <v>4.5</v>
      </c>
      <c r="H35" s="424">
        <f t="shared" si="9"/>
        <v>6.1289999999999996</v>
      </c>
      <c r="I35" s="182" t="str">
        <f t="shared" si="8"/>
        <v>6K</v>
      </c>
      <c r="J35" s="105"/>
      <c r="K35" s="1011"/>
      <c r="L35" s="1108"/>
      <c r="M35" s="1108"/>
      <c r="N35" s="1108"/>
      <c r="O35" s="1108"/>
      <c r="P35" s="1108"/>
      <c r="Q35" s="1108"/>
      <c r="R35" s="1108"/>
      <c r="S35" s="716"/>
      <c r="T35" s="716"/>
      <c r="U35" s="785"/>
      <c r="V35" s="713"/>
      <c r="W35" s="716"/>
      <c r="X35" s="716"/>
      <c r="Y35" s="716"/>
      <c r="Z35" s="716"/>
      <c r="AA35" s="1094"/>
      <c r="AB35" s="1095"/>
      <c r="AC35" s="54"/>
      <c r="AD35" s="163">
        <f>IF($A35=0,COUNTA($A$8:$A34),COUNTA($A$8:$A35))</f>
        <v>1</v>
      </c>
      <c r="AG35" s="124"/>
    </row>
    <row r="36" spans="1:33" ht="19.899999999999999" hidden="1" customHeight="1">
      <c r="A36" s="1099"/>
      <c r="B36" s="644"/>
      <c r="C36" s="1104"/>
      <c r="D36" s="644"/>
      <c r="E36" s="1008"/>
      <c r="F36" s="223"/>
      <c r="G36" s="223"/>
      <c r="H36" s="424">
        <f t="shared" si="9"/>
        <v>0</v>
      </c>
      <c r="I36" s="182" t="str">
        <f t="shared" si="8"/>
        <v>0K</v>
      </c>
      <c r="J36" s="105"/>
      <c r="K36" s="1011"/>
      <c r="L36" s="1108"/>
      <c r="M36" s="1108"/>
      <c r="N36" s="1108"/>
      <c r="O36" s="1108"/>
      <c r="P36" s="1108"/>
      <c r="Q36" s="1108"/>
      <c r="R36" s="1108"/>
      <c r="S36" s="716"/>
      <c r="T36" s="716"/>
      <c r="U36" s="785"/>
      <c r="V36" s="713"/>
      <c r="W36" s="716"/>
      <c r="X36" s="716"/>
      <c r="Y36" s="716"/>
      <c r="Z36" s="716"/>
      <c r="AA36" s="1094"/>
      <c r="AB36" s="1095"/>
      <c r="AC36" s="54"/>
      <c r="AD36" s="163">
        <f>IF($A36=0,COUNTA($A$8:$A35),COUNTA($A$8:$A36))</f>
        <v>1</v>
      </c>
      <c r="AG36" s="124"/>
    </row>
    <row r="37" spans="1:33" ht="19.899999999999999" hidden="1" customHeight="1" thickBot="1">
      <c r="A37" s="1099"/>
      <c r="B37" s="644"/>
      <c r="C37" s="1104"/>
      <c r="D37" s="644"/>
      <c r="E37" s="1008"/>
      <c r="F37" s="223"/>
      <c r="G37" s="223"/>
      <c r="H37" s="424">
        <f t="shared" si="9"/>
        <v>0</v>
      </c>
      <c r="I37" s="165" t="str">
        <f t="shared" si="8"/>
        <v>0K</v>
      </c>
      <c r="J37" s="105"/>
      <c r="K37" s="1011"/>
      <c r="L37" s="1108"/>
      <c r="M37" s="1108"/>
      <c r="N37" s="1108"/>
      <c r="O37" s="1108"/>
      <c r="P37" s="1108"/>
      <c r="Q37" s="1108"/>
      <c r="R37" s="1108"/>
      <c r="S37" s="716"/>
      <c r="T37" s="716"/>
      <c r="U37" s="785"/>
      <c r="V37" s="713"/>
      <c r="W37" s="716"/>
      <c r="X37" s="716"/>
      <c r="Y37" s="716"/>
      <c r="Z37" s="716"/>
      <c r="AA37" s="1094"/>
      <c r="AB37" s="1095"/>
      <c r="AC37" s="54"/>
      <c r="AD37" s="163">
        <f>IF($A37=0,COUNTA($A$8:$A36),COUNTA($A$8:$A37))</f>
        <v>1</v>
      </c>
      <c r="AG37" s="124"/>
    </row>
    <row r="38" spans="1:33" ht="19.899999999999999" hidden="1" customHeight="1">
      <c r="A38" s="1099"/>
      <c r="B38" s="644"/>
      <c r="C38" s="1104"/>
      <c r="D38" s="644"/>
      <c r="E38" s="1008"/>
      <c r="F38" s="165"/>
      <c r="G38" s="165"/>
      <c r="H38" s="424">
        <f t="shared" si="9"/>
        <v>0</v>
      </c>
      <c r="I38" s="182" t="str">
        <f t="shared" si="8"/>
        <v>0K</v>
      </c>
      <c r="J38" s="105"/>
      <c r="K38" s="1011"/>
      <c r="L38" s="1108"/>
      <c r="M38" s="1108"/>
      <c r="N38" s="1108"/>
      <c r="O38" s="1108"/>
      <c r="P38" s="1108"/>
      <c r="Q38" s="1108"/>
      <c r="R38" s="1108"/>
      <c r="S38" s="716"/>
      <c r="T38" s="716"/>
      <c r="U38" s="785"/>
      <c r="V38" s="713"/>
      <c r="W38" s="716"/>
      <c r="X38" s="716"/>
      <c r="Y38" s="716"/>
      <c r="Z38" s="716"/>
      <c r="AA38" s="1094"/>
      <c r="AB38" s="1095"/>
      <c r="AC38" s="54"/>
      <c r="AD38" s="163">
        <f>IF($A38=0,COUNTA($A$8:$A37),COUNTA($A$8:$A38))</f>
        <v>1</v>
      </c>
      <c r="AG38" s="124"/>
    </row>
    <row r="39" spans="1:33" ht="19.899999999999999" hidden="1" customHeight="1" thickBot="1">
      <c r="A39" s="1099"/>
      <c r="B39" s="644"/>
      <c r="C39" s="1104"/>
      <c r="D39" s="644"/>
      <c r="E39" s="1009"/>
      <c r="F39" s="165"/>
      <c r="G39" s="165"/>
      <c r="H39" s="424">
        <f t="shared" si="9"/>
        <v>0</v>
      </c>
      <c r="I39" s="165" t="str">
        <f t="shared" si="8"/>
        <v>0K</v>
      </c>
      <c r="J39" s="154"/>
      <c r="K39" s="1011"/>
      <c r="L39" s="1108"/>
      <c r="M39" s="1108"/>
      <c r="N39" s="1108"/>
      <c r="O39" s="1108"/>
      <c r="P39" s="1108"/>
      <c r="Q39" s="1108"/>
      <c r="R39" s="1108"/>
      <c r="S39" s="750"/>
      <c r="T39" s="750"/>
      <c r="U39" s="788"/>
      <c r="V39" s="754"/>
      <c r="W39" s="750"/>
      <c r="X39" s="750"/>
      <c r="Y39" s="750"/>
      <c r="Z39" s="750"/>
      <c r="AA39" s="1094"/>
      <c r="AB39" s="1095"/>
      <c r="AC39" s="54"/>
      <c r="AD39" s="163">
        <f>IF($A39=0,COUNTA($A$8:$A38),COUNTA($A$8:$A39))</f>
        <v>1</v>
      </c>
      <c r="AG39" s="124"/>
    </row>
    <row r="40" spans="1:33" ht="19.899999999999999" customHeight="1" thickBot="1">
      <c r="A40" s="1100"/>
      <c r="B40" s="1102"/>
      <c r="C40" s="1105"/>
      <c r="D40" s="1102"/>
      <c r="E40" s="490" t="s">
        <v>717</v>
      </c>
      <c r="F40" s="731" t="s">
        <v>559</v>
      </c>
      <c r="G40" s="732"/>
      <c r="H40" s="732"/>
      <c r="I40" s="732"/>
      <c r="J40" s="102"/>
      <c r="K40" s="103" t="s">
        <v>100</v>
      </c>
      <c r="L40" s="1109"/>
      <c r="M40" s="1109"/>
      <c r="N40" s="1109"/>
      <c r="O40" s="1109"/>
      <c r="P40" s="1109"/>
      <c r="Q40" s="1109"/>
      <c r="R40" s="1109"/>
      <c r="S40" s="58"/>
      <c r="T40" s="58"/>
      <c r="U40" s="59"/>
      <c r="V40" s="60"/>
      <c r="W40" s="58"/>
      <c r="X40" s="58"/>
      <c r="Y40" s="58"/>
      <c r="Z40" s="58"/>
      <c r="AA40" s="1096"/>
      <c r="AB40" s="1097"/>
      <c r="AC40" s="54"/>
      <c r="AD40" s="163">
        <f>IF($A40=0,COUNTA($A$8:$A39),COUNTA($A$8:$A40))</f>
        <v>1</v>
      </c>
      <c r="AG40" s="124"/>
    </row>
    <row r="41" spans="1:33" ht="19.899999999999999" hidden="1" customHeight="1" thickTop="1" thickBot="1">
      <c r="A41" s="1028"/>
      <c r="B41" s="1032"/>
      <c r="C41" s="1034"/>
      <c r="D41" s="1038"/>
      <c r="E41" s="1081"/>
      <c r="F41" s="205"/>
      <c r="G41" s="205"/>
      <c r="H41" s="425"/>
      <c r="I41" s="185"/>
      <c r="J41" s="168"/>
      <c r="K41" s="1083"/>
      <c r="L41" s="858"/>
      <c r="M41" s="851"/>
      <c r="N41" s="865"/>
      <c r="O41" s="851"/>
      <c r="P41" s="851"/>
      <c r="Q41" s="727"/>
      <c r="R41" s="755"/>
      <c r="S41" s="1078"/>
      <c r="T41" s="1078"/>
      <c r="U41" s="1079"/>
      <c r="V41" s="1080"/>
      <c r="W41" s="1078"/>
      <c r="X41" s="1078"/>
      <c r="Y41" s="1078"/>
      <c r="Z41" s="1078"/>
      <c r="AA41" s="1071"/>
      <c r="AB41" s="1072"/>
      <c r="AC41" s="54"/>
      <c r="AD41" s="163">
        <f>IF($A41=0,COUNTA($A$8:$A40),COUNTA($A$8:$A41))</f>
        <v>1</v>
      </c>
      <c r="AG41" s="124"/>
    </row>
    <row r="42" spans="1:33" ht="19.899999999999999" hidden="1" customHeight="1" thickTop="1" thickBot="1">
      <c r="A42" s="1029"/>
      <c r="B42" s="674"/>
      <c r="C42" s="1035"/>
      <c r="D42" s="1039"/>
      <c r="E42" s="1081"/>
      <c r="F42" s="169"/>
      <c r="G42" s="169"/>
      <c r="H42" s="367"/>
      <c r="I42" s="169"/>
      <c r="J42" s="108"/>
      <c r="K42" s="1084"/>
      <c r="L42" s="859"/>
      <c r="M42" s="852"/>
      <c r="N42" s="866"/>
      <c r="O42" s="852"/>
      <c r="P42" s="852"/>
      <c r="Q42" s="649"/>
      <c r="R42" s="756"/>
      <c r="S42" s="717"/>
      <c r="T42" s="717"/>
      <c r="U42" s="786"/>
      <c r="V42" s="714"/>
      <c r="W42" s="717"/>
      <c r="X42" s="717"/>
      <c r="Y42" s="717"/>
      <c r="Z42" s="717"/>
      <c r="AA42" s="1073"/>
      <c r="AB42" s="1074"/>
      <c r="AC42" s="54"/>
      <c r="AD42" s="163">
        <f>IF($A42=0,COUNTA($A$8:$A41),COUNTA($A$8:$A42))</f>
        <v>1</v>
      </c>
      <c r="AG42" s="124"/>
    </row>
    <row r="43" spans="1:33" ht="19.899999999999999" hidden="1" customHeight="1" thickTop="1" thickBot="1">
      <c r="A43" s="1029"/>
      <c r="B43" s="674"/>
      <c r="C43" s="1035"/>
      <c r="D43" s="1039"/>
      <c r="E43" s="1081"/>
      <c r="F43" s="108"/>
      <c r="G43" s="108"/>
      <c r="H43" s="402"/>
      <c r="I43" s="108"/>
      <c r="J43" s="108"/>
      <c r="K43" s="1019"/>
      <c r="L43" s="859"/>
      <c r="M43" s="852"/>
      <c r="N43" s="866"/>
      <c r="O43" s="852"/>
      <c r="P43" s="852"/>
      <c r="Q43" s="649"/>
      <c r="R43" s="756"/>
      <c r="S43" s="717"/>
      <c r="T43" s="717"/>
      <c r="U43" s="786"/>
      <c r="V43" s="714"/>
      <c r="W43" s="717"/>
      <c r="X43" s="717"/>
      <c r="Y43" s="717"/>
      <c r="Z43" s="717"/>
      <c r="AA43" s="1073"/>
      <c r="AB43" s="1074"/>
      <c r="AC43" s="54"/>
      <c r="AD43" s="163">
        <f>IF($A43=0,COUNTA($A$8:$A42),COUNTA($A$8:$A43))</f>
        <v>1</v>
      </c>
      <c r="AG43" s="124"/>
    </row>
    <row r="44" spans="1:33" ht="19.899999999999999" hidden="1" customHeight="1" thickTop="1" thickBot="1">
      <c r="A44" s="1029"/>
      <c r="B44" s="674"/>
      <c r="C44" s="1035"/>
      <c r="D44" s="1039"/>
      <c r="E44" s="1081"/>
      <c r="F44" s="108"/>
      <c r="G44" s="108"/>
      <c r="H44" s="402"/>
      <c r="I44" s="108"/>
      <c r="J44" s="108"/>
      <c r="K44" s="1019"/>
      <c r="L44" s="859"/>
      <c r="M44" s="852"/>
      <c r="N44" s="866"/>
      <c r="O44" s="852"/>
      <c r="P44" s="852"/>
      <c r="Q44" s="649"/>
      <c r="R44" s="756"/>
      <c r="S44" s="717"/>
      <c r="T44" s="717"/>
      <c r="U44" s="786"/>
      <c r="V44" s="714"/>
      <c r="W44" s="717"/>
      <c r="X44" s="717"/>
      <c r="Y44" s="717"/>
      <c r="Z44" s="717"/>
      <c r="AA44" s="1073"/>
      <c r="AB44" s="1074"/>
      <c r="AC44" s="54"/>
      <c r="AD44" s="163">
        <f>IF($A44=0,COUNTA($A$8:$A43),COUNTA($A$8:$A44))</f>
        <v>1</v>
      </c>
      <c r="AG44" s="124"/>
    </row>
    <row r="45" spans="1:33" ht="19.899999999999999" hidden="1" customHeight="1" thickTop="1" thickBot="1">
      <c r="A45" s="1029"/>
      <c r="B45" s="674"/>
      <c r="C45" s="1035"/>
      <c r="D45" s="1039"/>
      <c r="E45" s="1081"/>
      <c r="F45" s="108"/>
      <c r="G45" s="108"/>
      <c r="H45" s="402"/>
      <c r="I45" s="108"/>
      <c r="J45" s="108"/>
      <c r="K45" s="1019"/>
      <c r="L45" s="859"/>
      <c r="M45" s="852"/>
      <c r="N45" s="866"/>
      <c r="O45" s="852"/>
      <c r="P45" s="852"/>
      <c r="Q45" s="649"/>
      <c r="R45" s="756"/>
      <c r="S45" s="717"/>
      <c r="T45" s="717"/>
      <c r="U45" s="786"/>
      <c r="V45" s="714"/>
      <c r="W45" s="717"/>
      <c r="X45" s="717"/>
      <c r="Y45" s="717"/>
      <c r="Z45" s="717"/>
      <c r="AA45" s="1073"/>
      <c r="AB45" s="1074"/>
      <c r="AC45" s="54"/>
      <c r="AD45" s="163">
        <f>IF($A45=0,COUNTA($A$8:$A44),COUNTA($A$8:$A45))</f>
        <v>1</v>
      </c>
      <c r="AG45" s="124"/>
    </row>
    <row r="46" spans="1:33" ht="19.899999999999999" hidden="1" customHeight="1" thickTop="1" thickBot="1">
      <c r="A46" s="1029"/>
      <c r="B46" s="674"/>
      <c r="C46" s="1035"/>
      <c r="D46" s="1039"/>
      <c r="E46" s="1081"/>
      <c r="F46" s="186"/>
      <c r="G46" s="186"/>
      <c r="H46" s="426"/>
      <c r="I46" s="186"/>
      <c r="J46" s="108"/>
      <c r="K46" s="1019"/>
      <c r="L46" s="859"/>
      <c r="M46" s="852"/>
      <c r="N46" s="866"/>
      <c r="O46" s="852"/>
      <c r="P46" s="852"/>
      <c r="Q46" s="649"/>
      <c r="R46" s="756"/>
      <c r="S46" s="717"/>
      <c r="T46" s="717"/>
      <c r="U46" s="786"/>
      <c r="V46" s="714"/>
      <c r="W46" s="717"/>
      <c r="X46" s="717"/>
      <c r="Y46" s="717"/>
      <c r="Z46" s="717"/>
      <c r="AA46" s="1073"/>
      <c r="AB46" s="1074"/>
      <c r="AC46" s="54"/>
      <c r="AD46" s="163">
        <f>IF($A46=0,COUNTA($A$8:$A45),COUNTA($A$8:$A46))</f>
        <v>1</v>
      </c>
      <c r="AG46" s="124"/>
    </row>
    <row r="47" spans="1:33" ht="19.899999999999999" hidden="1" customHeight="1" thickTop="1" thickBot="1">
      <c r="A47" s="1029"/>
      <c r="B47" s="674"/>
      <c r="C47" s="1035"/>
      <c r="D47" s="1039"/>
      <c r="E47" s="1082"/>
      <c r="F47" s="170"/>
      <c r="G47" s="170"/>
      <c r="H47" s="427"/>
      <c r="I47" s="170"/>
      <c r="J47" s="108"/>
      <c r="K47" s="1019"/>
      <c r="L47" s="859"/>
      <c r="M47" s="852"/>
      <c r="N47" s="866"/>
      <c r="O47" s="852"/>
      <c r="P47" s="852"/>
      <c r="Q47" s="649"/>
      <c r="R47" s="756"/>
      <c r="S47" s="717"/>
      <c r="T47" s="717"/>
      <c r="U47" s="786"/>
      <c r="V47" s="714"/>
      <c r="W47" s="717"/>
      <c r="X47" s="717"/>
      <c r="Y47" s="717"/>
      <c r="Z47" s="717"/>
      <c r="AA47" s="1073"/>
      <c r="AB47" s="1074"/>
      <c r="AC47" s="54"/>
      <c r="AD47" s="163">
        <f>IF($A47=0,COUNTA($A$8:$A46),COUNTA($A$8:$A47))</f>
        <v>1</v>
      </c>
      <c r="AG47" s="124"/>
    </row>
    <row r="48" spans="1:33" ht="19.899999999999999" hidden="1" customHeight="1" thickTop="1" thickBot="1">
      <c r="A48" s="1029"/>
      <c r="B48" s="674"/>
      <c r="C48" s="1035"/>
      <c r="D48" s="1039"/>
      <c r="E48" s="1082"/>
      <c r="F48" s="170"/>
      <c r="G48" s="170"/>
      <c r="H48" s="427"/>
      <c r="I48" s="170"/>
      <c r="J48" s="170"/>
      <c r="K48" s="1019"/>
      <c r="L48" s="859"/>
      <c r="M48" s="852"/>
      <c r="N48" s="866"/>
      <c r="O48" s="852"/>
      <c r="P48" s="852"/>
      <c r="Q48" s="649"/>
      <c r="R48" s="756"/>
      <c r="S48" s="717"/>
      <c r="T48" s="717"/>
      <c r="U48" s="786"/>
      <c r="V48" s="714"/>
      <c r="W48" s="717"/>
      <c r="X48" s="717"/>
      <c r="Y48" s="717"/>
      <c r="Z48" s="717"/>
      <c r="AA48" s="1073"/>
      <c r="AB48" s="1074"/>
      <c r="AC48" s="54"/>
      <c r="AD48" s="163">
        <f>IF($A48=0,COUNTA($A$8:$A47),COUNTA($A$8:$A48))</f>
        <v>1</v>
      </c>
      <c r="AG48" s="124"/>
    </row>
    <row r="49" spans="1:33" ht="19.899999999999999" hidden="1" customHeight="1" thickTop="1" thickBot="1">
      <c r="A49" s="1029"/>
      <c r="B49" s="674"/>
      <c r="C49" s="1035"/>
      <c r="D49" s="1039"/>
      <c r="E49" s="1082"/>
      <c r="F49" s="170"/>
      <c r="G49" s="170"/>
      <c r="H49" s="427"/>
      <c r="I49" s="170"/>
      <c r="J49" s="170"/>
      <c r="K49" s="1019"/>
      <c r="L49" s="859"/>
      <c r="M49" s="852"/>
      <c r="N49" s="866"/>
      <c r="O49" s="852"/>
      <c r="P49" s="852"/>
      <c r="Q49" s="649"/>
      <c r="R49" s="756"/>
      <c r="S49" s="717"/>
      <c r="T49" s="717"/>
      <c r="U49" s="786"/>
      <c r="V49" s="714"/>
      <c r="W49" s="717"/>
      <c r="X49" s="717"/>
      <c r="Y49" s="717"/>
      <c r="Z49" s="717"/>
      <c r="AA49" s="1073"/>
      <c r="AB49" s="1074"/>
      <c r="AC49" s="54"/>
      <c r="AD49" s="163">
        <f>IF($A49=0,COUNTA($A$8:$A48),COUNTA($A$8:$A49))</f>
        <v>1</v>
      </c>
      <c r="AG49" s="124"/>
    </row>
    <row r="50" spans="1:33" ht="19.899999999999999" hidden="1" customHeight="1" thickTop="1" thickBot="1">
      <c r="A50" s="1029"/>
      <c r="B50" s="674"/>
      <c r="C50" s="1035"/>
      <c r="D50" s="1039"/>
      <c r="E50" s="1082"/>
      <c r="F50" s="170"/>
      <c r="G50" s="170"/>
      <c r="H50" s="427"/>
      <c r="I50" s="170"/>
      <c r="J50" s="171"/>
      <c r="K50" s="1019"/>
      <c r="L50" s="859"/>
      <c r="M50" s="852"/>
      <c r="N50" s="866"/>
      <c r="O50" s="852"/>
      <c r="P50" s="852"/>
      <c r="Q50" s="649"/>
      <c r="R50" s="756"/>
      <c r="S50" s="717"/>
      <c r="T50" s="717"/>
      <c r="U50" s="786"/>
      <c r="V50" s="714"/>
      <c r="W50" s="717"/>
      <c r="X50" s="717"/>
      <c r="Y50" s="717"/>
      <c r="Z50" s="717"/>
      <c r="AA50" s="1073"/>
      <c r="AB50" s="1074"/>
      <c r="AC50" s="54"/>
      <c r="AD50" s="163">
        <f>IF($A50=0,COUNTA($A$8:$A49),COUNTA($A$8:$A50))</f>
        <v>1</v>
      </c>
      <c r="AG50" s="124"/>
    </row>
    <row r="51" spans="1:33" ht="19.899999999999999" hidden="1" customHeight="1">
      <c r="A51" s="1029"/>
      <c r="B51" s="674"/>
      <c r="C51" s="1035"/>
      <c r="D51" s="1039"/>
      <c r="E51" s="1007"/>
      <c r="F51" s="172"/>
      <c r="G51" s="172"/>
      <c r="H51" s="419"/>
      <c r="I51" s="172"/>
      <c r="J51" s="172"/>
      <c r="K51" s="1018"/>
      <c r="L51" s="859"/>
      <c r="M51" s="649"/>
      <c r="N51" s="867"/>
      <c r="O51" s="649"/>
      <c r="P51" s="649"/>
      <c r="Q51" s="649"/>
      <c r="R51" s="756"/>
      <c r="S51" s="715"/>
      <c r="T51" s="715"/>
      <c r="U51" s="784"/>
      <c r="V51" s="712"/>
      <c r="W51" s="715"/>
      <c r="X51" s="715"/>
      <c r="Y51" s="715"/>
      <c r="Z51" s="715"/>
      <c r="AA51" s="1073"/>
      <c r="AB51" s="1074"/>
      <c r="AC51" s="54"/>
      <c r="AD51" s="163">
        <f>IF($A51=0,COUNTA($A$8:$A50),COUNTA($A$8:$A51))</f>
        <v>1</v>
      </c>
      <c r="AG51" s="124"/>
    </row>
    <row r="52" spans="1:33" ht="19.899999999999999" hidden="1" customHeight="1">
      <c r="A52" s="1029"/>
      <c r="B52" s="674"/>
      <c r="C52" s="1035"/>
      <c r="D52" s="1039"/>
      <c r="E52" s="1008"/>
      <c r="F52" s="180"/>
      <c r="G52" s="180"/>
      <c r="H52" s="420"/>
      <c r="I52" s="180"/>
      <c r="J52" s="180"/>
      <c r="K52" s="1019"/>
      <c r="L52" s="859"/>
      <c r="M52" s="649"/>
      <c r="N52" s="867"/>
      <c r="O52" s="649"/>
      <c r="P52" s="649"/>
      <c r="Q52" s="649"/>
      <c r="R52" s="756"/>
      <c r="S52" s="716"/>
      <c r="T52" s="716"/>
      <c r="U52" s="785"/>
      <c r="V52" s="713"/>
      <c r="W52" s="716"/>
      <c r="X52" s="716"/>
      <c r="Y52" s="716"/>
      <c r="Z52" s="716"/>
      <c r="AA52" s="1073"/>
      <c r="AB52" s="1074"/>
      <c r="AC52" s="30"/>
      <c r="AD52" s="163">
        <f>IF($A52=0,COUNTA($A$8:$A51),COUNTA($A$8:$A52))</f>
        <v>1</v>
      </c>
      <c r="AG52" s="124"/>
    </row>
    <row r="53" spans="1:33" ht="19.899999999999999" hidden="1" customHeight="1">
      <c r="A53" s="1029"/>
      <c r="B53" s="674"/>
      <c r="C53" s="1035"/>
      <c r="D53" s="1039"/>
      <c r="E53" s="1008"/>
      <c r="F53" s="180"/>
      <c r="G53" s="180"/>
      <c r="H53" s="420"/>
      <c r="I53" s="180"/>
      <c r="J53" s="180"/>
      <c r="K53" s="1019"/>
      <c r="L53" s="859"/>
      <c r="M53" s="649"/>
      <c r="N53" s="867"/>
      <c r="O53" s="649"/>
      <c r="P53" s="649"/>
      <c r="Q53" s="649"/>
      <c r="R53" s="756"/>
      <c r="S53" s="716"/>
      <c r="T53" s="716"/>
      <c r="U53" s="785"/>
      <c r="V53" s="713"/>
      <c r="W53" s="716"/>
      <c r="X53" s="716"/>
      <c r="Y53" s="716"/>
      <c r="Z53" s="716"/>
      <c r="AA53" s="1073"/>
      <c r="AB53" s="1074"/>
      <c r="AC53" s="30"/>
      <c r="AD53" s="163">
        <f>IF($A53=0,COUNTA($A$8:$A52),COUNTA($A$8:$A53))</f>
        <v>1</v>
      </c>
      <c r="AG53" s="124"/>
    </row>
    <row r="54" spans="1:33" ht="19.899999999999999" hidden="1" customHeight="1">
      <c r="A54" s="1029"/>
      <c r="B54" s="674"/>
      <c r="C54" s="1035"/>
      <c r="D54" s="1039"/>
      <c r="E54" s="1008"/>
      <c r="F54" s="180"/>
      <c r="G54" s="180"/>
      <c r="H54" s="420"/>
      <c r="I54" s="180"/>
      <c r="J54" s="180"/>
      <c r="K54" s="1019"/>
      <c r="L54" s="859"/>
      <c r="M54" s="649"/>
      <c r="N54" s="867"/>
      <c r="O54" s="649"/>
      <c r="P54" s="649"/>
      <c r="Q54" s="649"/>
      <c r="R54" s="756"/>
      <c r="S54" s="716"/>
      <c r="T54" s="716"/>
      <c r="U54" s="785"/>
      <c r="V54" s="713"/>
      <c r="W54" s="716"/>
      <c r="X54" s="716"/>
      <c r="Y54" s="716"/>
      <c r="Z54" s="716"/>
      <c r="AA54" s="1073"/>
      <c r="AB54" s="1074"/>
      <c r="AC54" s="54"/>
      <c r="AD54" s="163">
        <f>IF($A54=0,COUNTA($A$8:$A53),COUNTA($A$8:$A54))</f>
        <v>1</v>
      </c>
      <c r="AG54" s="124"/>
    </row>
    <row r="55" spans="1:33" ht="19.899999999999999" hidden="1" customHeight="1">
      <c r="A55" s="1029"/>
      <c r="B55" s="674"/>
      <c r="C55" s="1035"/>
      <c r="D55" s="1039"/>
      <c r="E55" s="1008"/>
      <c r="F55" s="180"/>
      <c r="G55" s="180"/>
      <c r="H55" s="420"/>
      <c r="I55" s="180"/>
      <c r="J55" s="180"/>
      <c r="K55" s="1019"/>
      <c r="L55" s="859"/>
      <c r="M55" s="649"/>
      <c r="N55" s="867"/>
      <c r="O55" s="649"/>
      <c r="P55" s="649"/>
      <c r="Q55" s="649"/>
      <c r="R55" s="756"/>
      <c r="S55" s="734"/>
      <c r="T55" s="734"/>
      <c r="U55" s="1050"/>
      <c r="V55" s="753"/>
      <c r="W55" s="734"/>
      <c r="X55" s="734"/>
      <c r="Y55" s="734"/>
      <c r="Z55" s="734"/>
      <c r="AA55" s="1073"/>
      <c r="AB55" s="1074"/>
      <c r="AC55" s="54"/>
      <c r="AD55" s="163">
        <f>IF($A55=0,COUNTA($A$8:$A54),COUNTA($A$8:$A55))</f>
        <v>1</v>
      </c>
      <c r="AG55" s="124"/>
    </row>
    <row r="56" spans="1:33" ht="19.899999999999999" hidden="1" customHeight="1">
      <c r="A56" s="1029"/>
      <c r="B56" s="674"/>
      <c r="C56" s="1035"/>
      <c r="D56" s="1039"/>
      <c r="E56" s="1008"/>
      <c r="F56" s="214"/>
      <c r="G56" s="214"/>
      <c r="H56" s="428"/>
      <c r="I56" s="214"/>
      <c r="J56" s="180"/>
      <c r="K56" s="1019"/>
      <c r="L56" s="859"/>
      <c r="M56" s="649"/>
      <c r="N56" s="867"/>
      <c r="O56" s="649"/>
      <c r="P56" s="649"/>
      <c r="Q56" s="649"/>
      <c r="R56" s="756"/>
      <c r="S56" s="734"/>
      <c r="T56" s="734"/>
      <c r="U56" s="1050"/>
      <c r="V56" s="753"/>
      <c r="W56" s="734"/>
      <c r="X56" s="734"/>
      <c r="Y56" s="734"/>
      <c r="Z56" s="734"/>
      <c r="AA56" s="1073"/>
      <c r="AB56" s="1074"/>
      <c r="AC56" s="54"/>
      <c r="AD56" s="163">
        <f>IF($A56=0,COUNTA($A$8:$A55),COUNTA($A$8:$A56))</f>
        <v>1</v>
      </c>
      <c r="AG56" s="124"/>
    </row>
    <row r="57" spans="1:33" ht="19.899999999999999" hidden="1" customHeight="1">
      <c r="A57" s="1029"/>
      <c r="B57" s="674"/>
      <c r="C57" s="1035"/>
      <c r="D57" s="1039"/>
      <c r="E57" s="1008"/>
      <c r="F57" s="180"/>
      <c r="G57" s="180"/>
      <c r="H57" s="420"/>
      <c r="I57" s="180"/>
      <c r="J57" s="180"/>
      <c r="K57" s="1019"/>
      <c r="L57" s="859"/>
      <c r="M57" s="649"/>
      <c r="N57" s="867"/>
      <c r="O57" s="649"/>
      <c r="P57" s="649"/>
      <c r="Q57" s="649"/>
      <c r="R57" s="756"/>
      <c r="S57" s="734"/>
      <c r="T57" s="734"/>
      <c r="U57" s="1050"/>
      <c r="V57" s="753"/>
      <c r="W57" s="734"/>
      <c r="X57" s="734"/>
      <c r="Y57" s="734"/>
      <c r="Z57" s="734"/>
      <c r="AA57" s="1073"/>
      <c r="AB57" s="1074"/>
      <c r="AC57" s="54"/>
      <c r="AD57" s="163">
        <f>IF($A57=0,COUNTA($A$8:$A56),COUNTA($A$8:$A57))</f>
        <v>1</v>
      </c>
      <c r="AG57" s="124"/>
    </row>
    <row r="58" spans="1:33" ht="19.899999999999999" hidden="1" customHeight="1" thickBot="1">
      <c r="A58" s="1029"/>
      <c r="B58" s="674"/>
      <c r="C58" s="1035"/>
      <c r="D58" s="1039"/>
      <c r="E58" s="1008"/>
      <c r="F58" s="184"/>
      <c r="G58" s="184"/>
      <c r="H58" s="421"/>
      <c r="I58" s="184"/>
      <c r="J58" s="180"/>
      <c r="K58" s="1019"/>
      <c r="L58" s="859"/>
      <c r="M58" s="649"/>
      <c r="N58" s="867"/>
      <c r="O58" s="649"/>
      <c r="P58" s="649"/>
      <c r="Q58" s="649"/>
      <c r="R58" s="756"/>
      <c r="S58" s="734"/>
      <c r="T58" s="734"/>
      <c r="U58" s="1050"/>
      <c r="V58" s="753"/>
      <c r="W58" s="734"/>
      <c r="X58" s="734"/>
      <c r="Y58" s="734"/>
      <c r="Z58" s="734"/>
      <c r="AA58" s="1073"/>
      <c r="AB58" s="1074"/>
      <c r="AC58" s="54"/>
      <c r="AD58" s="163">
        <f>IF($A58=0,COUNTA($A$8:$A57),COUNTA($A$8:$A58))</f>
        <v>1</v>
      </c>
      <c r="AG58" s="124"/>
    </row>
    <row r="59" spans="1:33" ht="19.899999999999999" hidden="1" customHeight="1" thickBot="1">
      <c r="A59" s="1029"/>
      <c r="B59" s="674"/>
      <c r="C59" s="1035"/>
      <c r="D59" s="1039"/>
      <c r="E59" s="1009"/>
      <c r="F59" s="154"/>
      <c r="G59" s="154"/>
      <c r="H59" s="422"/>
      <c r="I59" s="177"/>
      <c r="J59" s="177"/>
      <c r="K59" s="1051"/>
      <c r="L59" s="859"/>
      <c r="M59" s="649"/>
      <c r="N59" s="867"/>
      <c r="O59" s="649"/>
      <c r="P59" s="649"/>
      <c r="Q59" s="649"/>
      <c r="R59" s="756"/>
      <c r="S59" s="750"/>
      <c r="T59" s="750"/>
      <c r="U59" s="788"/>
      <c r="V59" s="754"/>
      <c r="W59" s="750"/>
      <c r="X59" s="750"/>
      <c r="Y59" s="750"/>
      <c r="Z59" s="750"/>
      <c r="AA59" s="1073"/>
      <c r="AB59" s="1074"/>
      <c r="AC59" s="54"/>
      <c r="AD59" s="163">
        <f>IF($A59=0,COUNTA($A$8:$A58),COUNTA($A$8:$A59))</f>
        <v>1</v>
      </c>
      <c r="AG59" s="124"/>
    </row>
    <row r="60" spans="1:33" ht="19.899999999999999" hidden="1" customHeight="1">
      <c r="A60" s="1029"/>
      <c r="B60" s="674"/>
      <c r="C60" s="1035"/>
      <c r="D60" s="1039"/>
      <c r="E60" s="1007"/>
      <c r="F60" s="153"/>
      <c r="G60" s="172"/>
      <c r="H60" s="419"/>
      <c r="I60" s="172"/>
      <c r="J60" s="172"/>
      <c r="K60" s="1048"/>
      <c r="L60" s="859"/>
      <c r="M60" s="853"/>
      <c r="N60" s="868"/>
      <c r="O60" s="853"/>
      <c r="P60" s="853"/>
      <c r="Q60" s="649"/>
      <c r="R60" s="756"/>
      <c r="S60" s="715"/>
      <c r="T60" s="715"/>
      <c r="U60" s="784"/>
      <c r="V60" s="712"/>
      <c r="W60" s="715"/>
      <c r="X60" s="715"/>
      <c r="Y60" s="715"/>
      <c r="Z60" s="715"/>
      <c r="AA60" s="1075"/>
      <c r="AB60" s="1074"/>
      <c r="AC60" s="54"/>
      <c r="AD60" s="163">
        <f>IF($A60=0,COUNTA($A$8:$A59),COUNTA($A$8:$A60))</f>
        <v>1</v>
      </c>
      <c r="AG60" s="124"/>
    </row>
    <row r="61" spans="1:33" ht="19.899999999999999" hidden="1" customHeight="1" thickBot="1">
      <c r="A61" s="1029"/>
      <c r="B61" s="674"/>
      <c r="C61" s="1035"/>
      <c r="D61" s="1039"/>
      <c r="E61" s="1009"/>
      <c r="F61" s="213"/>
      <c r="G61" s="173"/>
      <c r="H61" s="422"/>
      <c r="I61" s="154"/>
      <c r="J61" s="154"/>
      <c r="K61" s="1049"/>
      <c r="L61" s="859"/>
      <c r="M61" s="853"/>
      <c r="N61" s="868"/>
      <c r="O61" s="853"/>
      <c r="P61" s="853"/>
      <c r="Q61" s="649"/>
      <c r="R61" s="756"/>
      <c r="S61" s="750"/>
      <c r="T61" s="750"/>
      <c r="U61" s="788"/>
      <c r="V61" s="754"/>
      <c r="W61" s="750"/>
      <c r="X61" s="750"/>
      <c r="Y61" s="750"/>
      <c r="Z61" s="750"/>
      <c r="AA61" s="1075"/>
      <c r="AB61" s="1074"/>
      <c r="AC61" s="54"/>
      <c r="AD61" s="163">
        <f>IF($A61=0,COUNTA($A$8:$A60),COUNTA($A$8:$A61))</f>
        <v>1</v>
      </c>
      <c r="AG61" s="124"/>
    </row>
    <row r="62" spans="1:33" ht="19.899999999999999" hidden="1" customHeight="1" thickBot="1">
      <c r="A62" s="1029"/>
      <c r="B62" s="674"/>
      <c r="C62" s="1035"/>
      <c r="D62" s="1039"/>
      <c r="E62" s="1085"/>
      <c r="F62" s="208"/>
      <c r="G62" s="208"/>
      <c r="H62" s="429"/>
      <c r="I62" s="209"/>
      <c r="J62" s="106"/>
      <c r="K62" s="1018"/>
      <c r="L62" s="859"/>
      <c r="M62" s="853"/>
      <c r="N62" s="868"/>
      <c r="O62" s="853"/>
      <c r="P62" s="853"/>
      <c r="Q62" s="649"/>
      <c r="R62" s="756"/>
      <c r="S62" s="715"/>
      <c r="T62" s="715"/>
      <c r="U62" s="784"/>
      <c r="V62" s="712"/>
      <c r="W62" s="715"/>
      <c r="X62" s="715"/>
      <c r="Y62" s="715"/>
      <c r="Z62" s="715"/>
      <c r="AA62" s="1075"/>
      <c r="AB62" s="1074"/>
      <c r="AC62" s="30"/>
      <c r="AD62" s="163">
        <f>IF($A62=0,COUNTA($A$8:$A61),COUNTA($A$8:$A62))</f>
        <v>1</v>
      </c>
      <c r="AG62" s="124"/>
    </row>
    <row r="63" spans="1:33" ht="19.899999999999999" hidden="1" customHeight="1">
      <c r="A63" s="1029"/>
      <c r="B63" s="674"/>
      <c r="C63" s="1035"/>
      <c r="D63" s="1039"/>
      <c r="E63" s="1086"/>
      <c r="F63" s="210"/>
      <c r="G63" s="210"/>
      <c r="H63" s="430"/>
      <c r="I63" s="210"/>
      <c r="J63" s="176"/>
      <c r="K63" s="1019"/>
      <c r="L63" s="859"/>
      <c r="M63" s="853"/>
      <c r="N63" s="868"/>
      <c r="O63" s="853"/>
      <c r="P63" s="853"/>
      <c r="Q63" s="649"/>
      <c r="R63" s="756"/>
      <c r="S63" s="716"/>
      <c r="T63" s="716"/>
      <c r="U63" s="785"/>
      <c r="V63" s="713"/>
      <c r="W63" s="716"/>
      <c r="X63" s="716"/>
      <c r="Y63" s="716"/>
      <c r="Z63" s="716"/>
      <c r="AA63" s="1075"/>
      <c r="AB63" s="1074"/>
      <c r="AC63" s="30"/>
      <c r="AD63" s="163">
        <f>IF($A63=0,COUNTA($A$8:$A62),COUNTA($A$8:$A63))</f>
        <v>1</v>
      </c>
      <c r="AG63" s="124"/>
    </row>
    <row r="64" spans="1:33" ht="19.899999999999999" hidden="1" customHeight="1">
      <c r="A64" s="1029"/>
      <c r="B64" s="674"/>
      <c r="C64" s="1035"/>
      <c r="D64" s="1039"/>
      <c r="E64" s="1087"/>
      <c r="F64" s="211"/>
      <c r="G64" s="211"/>
      <c r="H64" s="431"/>
      <c r="I64" s="211"/>
      <c r="J64" s="105"/>
      <c r="K64" s="1019"/>
      <c r="L64" s="859"/>
      <c r="M64" s="853"/>
      <c r="N64" s="868"/>
      <c r="O64" s="853"/>
      <c r="P64" s="853"/>
      <c r="Q64" s="649"/>
      <c r="R64" s="756"/>
      <c r="S64" s="716"/>
      <c r="T64" s="716"/>
      <c r="U64" s="785"/>
      <c r="V64" s="713"/>
      <c r="W64" s="716"/>
      <c r="X64" s="716"/>
      <c r="Y64" s="716"/>
      <c r="Z64" s="716"/>
      <c r="AA64" s="1075"/>
      <c r="AB64" s="1074"/>
      <c r="AC64" s="30"/>
      <c r="AD64" s="163">
        <f>IF($A64=0,COUNTA($A$8:$A63),COUNTA($A$8:$A64))</f>
        <v>1</v>
      </c>
      <c r="AG64" s="124"/>
    </row>
    <row r="65" spans="1:33" ht="19.899999999999999" hidden="1" customHeight="1">
      <c r="A65" s="1029"/>
      <c r="B65" s="674"/>
      <c r="C65" s="1035"/>
      <c r="D65" s="1039"/>
      <c r="E65" s="1087"/>
      <c r="F65" s="210"/>
      <c r="G65" s="210"/>
      <c r="H65" s="430"/>
      <c r="I65" s="210"/>
      <c r="J65" s="105"/>
      <c r="K65" s="1019"/>
      <c r="L65" s="859"/>
      <c r="M65" s="853"/>
      <c r="N65" s="868"/>
      <c r="O65" s="853"/>
      <c r="P65" s="853"/>
      <c r="Q65" s="649"/>
      <c r="R65" s="756"/>
      <c r="S65" s="716"/>
      <c r="T65" s="716"/>
      <c r="U65" s="785"/>
      <c r="V65" s="713"/>
      <c r="W65" s="716"/>
      <c r="X65" s="716"/>
      <c r="Y65" s="716"/>
      <c r="Z65" s="716"/>
      <c r="AA65" s="1075"/>
      <c r="AB65" s="1074"/>
      <c r="AC65" s="30"/>
      <c r="AD65" s="163">
        <f>IF($A65=0,COUNTA($A$8:$A64),COUNTA($A$8:$A65))</f>
        <v>1</v>
      </c>
      <c r="AG65" s="124"/>
    </row>
    <row r="66" spans="1:33" ht="19.899999999999999" hidden="1" customHeight="1">
      <c r="A66" s="1029"/>
      <c r="B66" s="674"/>
      <c r="C66" s="1035"/>
      <c r="D66" s="1039"/>
      <c r="E66" s="1087"/>
      <c r="F66" s="211"/>
      <c r="G66" s="211"/>
      <c r="H66" s="431"/>
      <c r="I66" s="211"/>
      <c r="J66" s="105"/>
      <c r="K66" s="1019"/>
      <c r="L66" s="859"/>
      <c r="M66" s="853"/>
      <c r="N66" s="868"/>
      <c r="O66" s="853"/>
      <c r="P66" s="853"/>
      <c r="Q66" s="649"/>
      <c r="R66" s="756"/>
      <c r="S66" s="716"/>
      <c r="T66" s="716"/>
      <c r="U66" s="785"/>
      <c r="V66" s="713"/>
      <c r="W66" s="716"/>
      <c r="X66" s="716"/>
      <c r="Y66" s="716"/>
      <c r="Z66" s="716"/>
      <c r="AA66" s="1075"/>
      <c r="AB66" s="1074"/>
      <c r="AC66" s="30"/>
      <c r="AD66" s="163">
        <f>IF($A66=0,COUNTA($A$8:$A65),COUNTA($A$8:$A66))</f>
        <v>1</v>
      </c>
      <c r="AG66" s="124"/>
    </row>
    <row r="67" spans="1:33" ht="19.899999999999999" hidden="1" customHeight="1">
      <c r="A67" s="1029"/>
      <c r="B67" s="674"/>
      <c r="C67" s="1035"/>
      <c r="D67" s="1039"/>
      <c r="E67" s="1087"/>
      <c r="F67" s="210"/>
      <c r="G67" s="210"/>
      <c r="H67" s="430"/>
      <c r="I67" s="210"/>
      <c r="J67" s="105"/>
      <c r="K67" s="1019"/>
      <c r="L67" s="859"/>
      <c r="M67" s="853"/>
      <c r="N67" s="868"/>
      <c r="O67" s="853"/>
      <c r="P67" s="853"/>
      <c r="Q67" s="649"/>
      <c r="R67" s="756"/>
      <c r="S67" s="716"/>
      <c r="T67" s="716"/>
      <c r="U67" s="785"/>
      <c r="V67" s="713"/>
      <c r="W67" s="716"/>
      <c r="X67" s="716"/>
      <c r="Y67" s="716"/>
      <c r="Z67" s="716"/>
      <c r="AA67" s="1075"/>
      <c r="AB67" s="1074"/>
      <c r="AC67" s="30"/>
      <c r="AD67" s="163">
        <f>IF($A67=0,COUNTA($A$8:$A66),COUNTA($A$8:$A67))</f>
        <v>1</v>
      </c>
      <c r="AG67" s="124"/>
    </row>
    <row r="68" spans="1:33" ht="19.899999999999999" hidden="1" customHeight="1">
      <c r="A68" s="1029"/>
      <c r="B68" s="674"/>
      <c r="C68" s="1035"/>
      <c r="D68" s="1039"/>
      <c r="E68" s="1087"/>
      <c r="F68" s="211"/>
      <c r="G68" s="211"/>
      <c r="H68" s="431"/>
      <c r="I68" s="211"/>
      <c r="J68" s="105"/>
      <c r="K68" s="1019"/>
      <c r="L68" s="859"/>
      <c r="M68" s="853"/>
      <c r="N68" s="868"/>
      <c r="O68" s="853"/>
      <c r="P68" s="853"/>
      <c r="Q68" s="649"/>
      <c r="R68" s="756"/>
      <c r="S68" s="716"/>
      <c r="T68" s="716"/>
      <c r="U68" s="785"/>
      <c r="V68" s="713"/>
      <c r="W68" s="716"/>
      <c r="X68" s="716"/>
      <c r="Y68" s="716"/>
      <c r="Z68" s="716"/>
      <c r="AA68" s="1075"/>
      <c r="AB68" s="1074"/>
      <c r="AC68" s="30"/>
      <c r="AD68" s="163">
        <f>IF($A68=0,COUNTA($A$8:$A67),COUNTA($A$8:$A68))</f>
        <v>1</v>
      </c>
      <c r="AG68" s="124"/>
    </row>
    <row r="69" spans="1:33" ht="19.899999999999999" hidden="1" customHeight="1" thickBot="1">
      <c r="A69" s="1029"/>
      <c r="B69" s="674"/>
      <c r="C69" s="1035"/>
      <c r="D69" s="1039"/>
      <c r="E69" s="1086"/>
      <c r="F69" s="212"/>
      <c r="G69" s="212"/>
      <c r="H69" s="432"/>
      <c r="I69" s="212"/>
      <c r="J69" s="167"/>
      <c r="K69" s="1019"/>
      <c r="L69" s="859"/>
      <c r="M69" s="853"/>
      <c r="N69" s="868"/>
      <c r="O69" s="853"/>
      <c r="P69" s="853"/>
      <c r="Q69" s="649"/>
      <c r="R69" s="756"/>
      <c r="S69" s="716"/>
      <c r="T69" s="716"/>
      <c r="U69" s="785"/>
      <c r="V69" s="713"/>
      <c r="W69" s="716"/>
      <c r="X69" s="716"/>
      <c r="Y69" s="716"/>
      <c r="Z69" s="716"/>
      <c r="AA69" s="1075"/>
      <c r="AB69" s="1074"/>
      <c r="AC69" s="30"/>
      <c r="AD69" s="163">
        <f>IF($A69=0,COUNTA($A$8:$A68),COUNTA($A$8:$A69))</f>
        <v>1</v>
      </c>
      <c r="AG69" s="124"/>
    </row>
    <row r="70" spans="1:33" ht="19.899999999999999" hidden="1" customHeight="1" thickBot="1">
      <c r="A70" s="1064"/>
      <c r="B70" s="1065"/>
      <c r="C70" s="1066"/>
      <c r="D70" s="1067"/>
      <c r="E70" s="104"/>
      <c r="F70" s="1061"/>
      <c r="G70" s="1062"/>
      <c r="H70" s="1062"/>
      <c r="I70" s="1063"/>
      <c r="J70" s="152"/>
      <c r="K70" s="101"/>
      <c r="L70" s="860"/>
      <c r="M70" s="854"/>
      <c r="N70" s="869"/>
      <c r="O70" s="854"/>
      <c r="P70" s="854"/>
      <c r="Q70" s="650"/>
      <c r="R70" s="757"/>
      <c r="S70" s="58"/>
      <c r="T70" s="58"/>
      <c r="U70" s="59"/>
      <c r="V70" s="60"/>
      <c r="W70" s="58"/>
      <c r="X70" s="58"/>
      <c r="Y70" s="58"/>
      <c r="Z70" s="58"/>
      <c r="AA70" s="1076"/>
      <c r="AB70" s="1077"/>
      <c r="AC70" s="54"/>
      <c r="AD70" s="163">
        <f>IF($A70=0,COUNTA($A$8:$A69),COUNTA($A$8:$A70))</f>
        <v>1</v>
      </c>
      <c r="AG70" s="124"/>
    </row>
    <row r="71" spans="1:33" ht="22.9" hidden="1" customHeight="1" thickTop="1" thickBot="1">
      <c r="A71" s="1028"/>
      <c r="B71" s="1032"/>
      <c r="C71" s="1034"/>
      <c r="D71" s="1038"/>
      <c r="E71" s="1042"/>
      <c r="F71" s="187"/>
      <c r="G71" s="188"/>
      <c r="H71" s="433"/>
      <c r="I71" s="185"/>
      <c r="J71" s="185"/>
      <c r="K71" s="1043"/>
      <c r="L71" s="1023"/>
      <c r="M71" s="1023"/>
      <c r="N71" s="1024"/>
      <c r="O71" s="1023"/>
      <c r="P71" s="1023"/>
      <c r="Q71" s="1023"/>
      <c r="R71" s="1023"/>
      <c r="S71" s="716"/>
      <c r="T71" s="716"/>
      <c r="U71" s="785"/>
      <c r="V71" s="792"/>
      <c r="W71" s="777"/>
      <c r="X71" s="777"/>
      <c r="Y71" s="777"/>
      <c r="Z71" s="777"/>
      <c r="AA71" s="1052"/>
      <c r="AB71" s="1053"/>
      <c r="AC71" s="30"/>
      <c r="AD71" s="163">
        <f>IF($A71=0,COUNTA($A$8:$A70),COUNTA($A$8:$A71))</f>
        <v>1</v>
      </c>
      <c r="AG71" s="124"/>
    </row>
    <row r="72" spans="1:33" ht="22.9" hidden="1" customHeight="1" thickBot="1">
      <c r="A72" s="1029"/>
      <c r="B72" s="674"/>
      <c r="C72" s="1035"/>
      <c r="D72" s="1039"/>
      <c r="E72" s="1008"/>
      <c r="F72" s="149"/>
      <c r="G72" s="204"/>
      <c r="H72" s="434"/>
      <c r="I72" s="190"/>
      <c r="J72" s="191"/>
      <c r="K72" s="1019"/>
      <c r="L72" s="1057"/>
      <c r="M72" s="1057"/>
      <c r="N72" s="1059"/>
      <c r="O72" s="1057"/>
      <c r="P72" s="1057"/>
      <c r="Q72" s="1057"/>
      <c r="R72" s="1057"/>
      <c r="S72" s="750"/>
      <c r="T72" s="750"/>
      <c r="U72" s="788"/>
      <c r="V72" s="754"/>
      <c r="W72" s="750"/>
      <c r="X72" s="750"/>
      <c r="Y72" s="750"/>
      <c r="Z72" s="750"/>
      <c r="AA72" s="737"/>
      <c r="AB72" s="738"/>
      <c r="AC72" s="30"/>
      <c r="AD72" s="163">
        <f>IF($A72=0,COUNTA($A$8:$A71),COUNTA($A$8:$A72))</f>
        <v>1</v>
      </c>
      <c r="AG72" s="124"/>
    </row>
    <row r="73" spans="1:33" ht="22.9" hidden="1" customHeight="1">
      <c r="A73" s="1029"/>
      <c r="B73" s="674"/>
      <c r="C73" s="1035"/>
      <c r="D73" s="1039"/>
      <c r="E73" s="1007"/>
      <c r="F73" s="1054"/>
      <c r="G73" s="1055"/>
      <c r="H73" s="1055"/>
      <c r="I73" s="1056"/>
      <c r="J73" s="106"/>
      <c r="K73" s="1010"/>
      <c r="L73" s="1057"/>
      <c r="M73" s="1057"/>
      <c r="N73" s="1059"/>
      <c r="O73" s="1057"/>
      <c r="P73" s="1057"/>
      <c r="Q73" s="1057"/>
      <c r="R73" s="1057"/>
      <c r="S73" s="715"/>
      <c r="T73" s="715"/>
      <c r="U73" s="784"/>
      <c r="V73" s="712"/>
      <c r="W73" s="715"/>
      <c r="X73" s="715"/>
      <c r="Y73" s="715"/>
      <c r="Z73" s="715"/>
      <c r="AA73" s="737"/>
      <c r="AB73" s="738"/>
      <c r="AC73" s="54"/>
      <c r="AD73" s="163">
        <f>IF($A73=0,COUNTA($A$8:$A72),COUNTA($A$8:$A73))</f>
        <v>1</v>
      </c>
      <c r="AG73" s="124"/>
    </row>
    <row r="74" spans="1:33" ht="22.9" hidden="1" customHeight="1">
      <c r="A74" s="1029"/>
      <c r="B74" s="674"/>
      <c r="C74" s="1035"/>
      <c r="D74" s="1039"/>
      <c r="E74" s="1008"/>
      <c r="F74" s="105"/>
      <c r="G74" s="105"/>
      <c r="H74" s="435"/>
      <c r="I74" s="105"/>
      <c r="J74" s="105"/>
      <c r="K74" s="1019"/>
      <c r="L74" s="1057"/>
      <c r="M74" s="1057"/>
      <c r="N74" s="1059"/>
      <c r="O74" s="1057"/>
      <c r="P74" s="1057"/>
      <c r="Q74" s="1057"/>
      <c r="R74" s="1057"/>
      <c r="S74" s="716"/>
      <c r="T74" s="716"/>
      <c r="U74" s="785"/>
      <c r="V74" s="713"/>
      <c r="W74" s="716"/>
      <c r="X74" s="716"/>
      <c r="Y74" s="716"/>
      <c r="Z74" s="716"/>
      <c r="AA74" s="737"/>
      <c r="AB74" s="738"/>
      <c r="AC74" s="54"/>
      <c r="AD74" s="163">
        <f>IF($A74=0,COUNTA($A$8:$A73),COUNTA($A$8:$A74))</f>
        <v>1</v>
      </c>
      <c r="AG74" s="124"/>
    </row>
    <row r="75" spans="1:33" ht="22.9" hidden="1" customHeight="1">
      <c r="A75" s="1029"/>
      <c r="B75" s="674"/>
      <c r="C75" s="1035"/>
      <c r="D75" s="1039"/>
      <c r="E75" s="1008"/>
      <c r="F75" s="105"/>
      <c r="G75" s="105"/>
      <c r="H75" s="435"/>
      <c r="I75" s="105"/>
      <c r="J75" s="105"/>
      <c r="K75" s="1019"/>
      <c r="L75" s="1057"/>
      <c r="M75" s="1057"/>
      <c r="N75" s="1059"/>
      <c r="O75" s="1057"/>
      <c r="P75" s="1057"/>
      <c r="Q75" s="1057"/>
      <c r="R75" s="1057"/>
      <c r="S75" s="716"/>
      <c r="T75" s="716"/>
      <c r="U75" s="785"/>
      <c r="V75" s="713"/>
      <c r="W75" s="716"/>
      <c r="X75" s="716"/>
      <c r="Y75" s="716"/>
      <c r="Z75" s="716"/>
      <c r="AA75" s="737"/>
      <c r="AB75" s="738"/>
      <c r="AC75" s="54"/>
      <c r="AD75" s="163">
        <f>IF($A75=0,COUNTA($A$8:$A74),COUNTA($A$8:$A75))</f>
        <v>1</v>
      </c>
      <c r="AG75" s="124"/>
    </row>
    <row r="76" spans="1:33" ht="22.9" hidden="1" customHeight="1" thickBot="1">
      <c r="A76" s="1029"/>
      <c r="B76" s="674"/>
      <c r="C76" s="1035"/>
      <c r="D76" s="1039"/>
      <c r="E76" s="1008"/>
      <c r="F76" s="150"/>
      <c r="G76" s="150"/>
      <c r="H76" s="436"/>
      <c r="I76" s="150"/>
      <c r="J76" s="105"/>
      <c r="K76" s="1019"/>
      <c r="L76" s="1057"/>
      <c r="M76" s="1057"/>
      <c r="N76" s="1059"/>
      <c r="O76" s="1057"/>
      <c r="P76" s="1057"/>
      <c r="Q76" s="1057"/>
      <c r="R76" s="1057"/>
      <c r="S76" s="716"/>
      <c r="T76" s="716"/>
      <c r="U76" s="785"/>
      <c r="V76" s="713"/>
      <c r="W76" s="716"/>
      <c r="X76" s="716"/>
      <c r="Y76" s="716"/>
      <c r="Z76" s="716"/>
      <c r="AA76" s="737"/>
      <c r="AB76" s="738"/>
      <c r="AC76" s="54"/>
      <c r="AD76" s="163">
        <f>IF($A76=0,COUNTA($A$8:$A75),COUNTA($A$8:$A76))</f>
        <v>1</v>
      </c>
      <c r="AG76" s="124"/>
    </row>
    <row r="77" spans="1:33" ht="22.9" hidden="1" customHeight="1">
      <c r="A77" s="1029"/>
      <c r="B77" s="674"/>
      <c r="C77" s="1035"/>
      <c r="D77" s="1039"/>
      <c r="E77" s="1008"/>
      <c r="F77" s="105"/>
      <c r="G77" s="105"/>
      <c r="H77" s="435"/>
      <c r="I77" s="105"/>
      <c r="J77" s="105"/>
      <c r="K77" s="1019"/>
      <c r="L77" s="1057"/>
      <c r="M77" s="1057"/>
      <c r="N77" s="1059"/>
      <c r="O77" s="1057"/>
      <c r="P77" s="1057"/>
      <c r="Q77" s="1057"/>
      <c r="R77" s="1057"/>
      <c r="S77" s="716"/>
      <c r="T77" s="716"/>
      <c r="U77" s="785"/>
      <c r="V77" s="713"/>
      <c r="W77" s="716"/>
      <c r="X77" s="716"/>
      <c r="Y77" s="716"/>
      <c r="Z77" s="716"/>
      <c r="AA77" s="737"/>
      <c r="AB77" s="738"/>
      <c r="AC77" s="54"/>
      <c r="AD77" s="163">
        <f>IF($A77=0,COUNTA($A$8:$A76),COUNTA($A$8:$A77))</f>
        <v>1</v>
      </c>
      <c r="AG77" s="124"/>
    </row>
    <row r="78" spans="1:33" ht="22.9" hidden="1" customHeight="1">
      <c r="A78" s="1029"/>
      <c r="B78" s="674"/>
      <c r="C78" s="1035"/>
      <c r="D78" s="1039"/>
      <c r="E78" s="1008"/>
      <c r="F78" s="105"/>
      <c r="G78" s="105"/>
      <c r="H78" s="435"/>
      <c r="I78" s="105"/>
      <c r="J78" s="105"/>
      <c r="K78" s="1019"/>
      <c r="L78" s="1057"/>
      <c r="M78" s="1057"/>
      <c r="N78" s="1059"/>
      <c r="O78" s="1057"/>
      <c r="P78" s="1057"/>
      <c r="Q78" s="1057"/>
      <c r="R78" s="1057"/>
      <c r="S78" s="716"/>
      <c r="T78" s="716"/>
      <c r="U78" s="785"/>
      <c r="V78" s="713"/>
      <c r="W78" s="716"/>
      <c r="X78" s="716"/>
      <c r="Y78" s="716"/>
      <c r="Z78" s="716"/>
      <c r="AA78" s="737"/>
      <c r="AB78" s="738"/>
      <c r="AC78" s="54"/>
      <c r="AD78" s="163">
        <f>IF($A78=0,COUNTA($A$8:$A77),COUNTA($A$8:$A78))</f>
        <v>1</v>
      </c>
      <c r="AG78" s="124"/>
    </row>
    <row r="79" spans="1:33" ht="22.9" hidden="1" customHeight="1">
      <c r="A79" s="1029"/>
      <c r="B79" s="674"/>
      <c r="C79" s="1035"/>
      <c r="D79" s="1039"/>
      <c r="E79" s="1008"/>
      <c r="F79" s="105"/>
      <c r="G79" s="105"/>
      <c r="H79" s="435"/>
      <c r="I79" s="105"/>
      <c r="J79" s="105"/>
      <c r="K79" s="1019"/>
      <c r="L79" s="1057"/>
      <c r="M79" s="1057"/>
      <c r="N79" s="1059"/>
      <c r="O79" s="1057"/>
      <c r="P79" s="1057"/>
      <c r="Q79" s="1057"/>
      <c r="R79" s="1057"/>
      <c r="S79" s="716"/>
      <c r="T79" s="716"/>
      <c r="U79" s="785"/>
      <c r="V79" s="713"/>
      <c r="W79" s="716"/>
      <c r="X79" s="716"/>
      <c r="Y79" s="716"/>
      <c r="Z79" s="716"/>
      <c r="AA79" s="737"/>
      <c r="AB79" s="738"/>
      <c r="AC79" s="54"/>
      <c r="AD79" s="163">
        <f>IF($A79=0,COUNTA($A$8:$A78),COUNTA($A$8:$A79))</f>
        <v>1</v>
      </c>
      <c r="AG79" s="124"/>
    </row>
    <row r="80" spans="1:33" ht="22.9" hidden="1" customHeight="1">
      <c r="A80" s="1029"/>
      <c r="B80" s="674"/>
      <c r="C80" s="1035"/>
      <c r="D80" s="1039"/>
      <c r="E80" s="1008"/>
      <c r="F80" s="105"/>
      <c r="G80" s="105"/>
      <c r="H80" s="435"/>
      <c r="I80" s="105"/>
      <c r="J80" s="105"/>
      <c r="K80" s="1019"/>
      <c r="L80" s="1057"/>
      <c r="M80" s="1057"/>
      <c r="N80" s="1059"/>
      <c r="O80" s="1057"/>
      <c r="P80" s="1057"/>
      <c r="Q80" s="1057"/>
      <c r="R80" s="1057"/>
      <c r="S80" s="716"/>
      <c r="T80" s="716"/>
      <c r="U80" s="785"/>
      <c r="V80" s="713"/>
      <c r="W80" s="716"/>
      <c r="X80" s="716"/>
      <c r="Y80" s="716"/>
      <c r="Z80" s="716"/>
      <c r="AA80" s="737"/>
      <c r="AB80" s="738"/>
      <c r="AC80" s="54"/>
      <c r="AD80" s="163">
        <f>IF($A80=0,COUNTA($A$8:$A79),COUNTA($A$8:$A80))</f>
        <v>1</v>
      </c>
      <c r="AG80" s="124"/>
    </row>
    <row r="81" spans="1:33" ht="22.9" hidden="1" customHeight="1" thickBot="1">
      <c r="A81" s="1029"/>
      <c r="B81" s="674"/>
      <c r="C81" s="1035"/>
      <c r="D81" s="1039"/>
      <c r="E81" s="1009"/>
      <c r="F81" s="154"/>
      <c r="G81" s="154"/>
      <c r="H81" s="422"/>
      <c r="I81" s="154"/>
      <c r="J81" s="154"/>
      <c r="K81" s="1012"/>
      <c r="L81" s="1057"/>
      <c r="M81" s="1057"/>
      <c r="N81" s="1059"/>
      <c r="O81" s="1057"/>
      <c r="P81" s="1057"/>
      <c r="Q81" s="1057"/>
      <c r="R81" s="1057"/>
      <c r="S81" s="717"/>
      <c r="T81" s="717"/>
      <c r="U81" s="786"/>
      <c r="V81" s="714"/>
      <c r="W81" s="717"/>
      <c r="X81" s="717"/>
      <c r="Y81" s="717"/>
      <c r="Z81" s="717"/>
      <c r="AA81" s="737"/>
      <c r="AB81" s="738"/>
      <c r="AC81" s="54"/>
      <c r="AD81" s="163">
        <f>IF($A81=0,COUNTA($A$8:$A80),COUNTA($A$8:$A81))</f>
        <v>1</v>
      </c>
      <c r="AG81" s="124"/>
    </row>
    <row r="82" spans="1:33" ht="22.9" hidden="1" customHeight="1">
      <c r="A82" s="1029"/>
      <c r="B82" s="674"/>
      <c r="C82" s="1035"/>
      <c r="D82" s="1039"/>
      <c r="E82" s="1007"/>
      <c r="F82" s="172"/>
      <c r="G82" s="172"/>
      <c r="H82" s="419"/>
      <c r="I82" s="172"/>
      <c r="J82" s="172"/>
      <c r="K82" s="1069"/>
      <c r="L82" s="1057"/>
      <c r="M82" s="1057"/>
      <c r="N82" s="1059"/>
      <c r="O82" s="1057"/>
      <c r="P82" s="1057"/>
      <c r="Q82" s="1057"/>
      <c r="R82" s="1057"/>
      <c r="S82" s="715"/>
      <c r="T82" s="715"/>
      <c r="U82" s="784"/>
      <c r="V82" s="712"/>
      <c r="W82" s="715"/>
      <c r="X82" s="715"/>
      <c r="Y82" s="715"/>
      <c r="Z82" s="715"/>
      <c r="AA82" s="737"/>
      <c r="AB82" s="738"/>
      <c r="AC82" s="30"/>
      <c r="AD82" s="163">
        <f>IF($A82=0,COUNTA($A$8:$A81),COUNTA($A$8:$A82))</f>
        <v>1</v>
      </c>
      <c r="AG82" s="124"/>
    </row>
    <row r="83" spans="1:33" ht="22.9" hidden="1" customHeight="1">
      <c r="A83" s="1029"/>
      <c r="B83" s="674"/>
      <c r="C83" s="1035"/>
      <c r="D83" s="1039"/>
      <c r="E83" s="1008"/>
      <c r="F83" s="180"/>
      <c r="G83" s="180"/>
      <c r="H83" s="420"/>
      <c r="I83" s="180"/>
      <c r="J83" s="180"/>
      <c r="K83" s="1070"/>
      <c r="L83" s="1057"/>
      <c r="M83" s="1057"/>
      <c r="N83" s="1059"/>
      <c r="O83" s="1057"/>
      <c r="P83" s="1057"/>
      <c r="Q83" s="1057"/>
      <c r="R83" s="1057"/>
      <c r="S83" s="734"/>
      <c r="T83" s="734"/>
      <c r="U83" s="1050"/>
      <c r="V83" s="753"/>
      <c r="W83" s="734"/>
      <c r="X83" s="734"/>
      <c r="Y83" s="734"/>
      <c r="Z83" s="734"/>
      <c r="AA83" s="737"/>
      <c r="AB83" s="738"/>
      <c r="AC83" s="30"/>
      <c r="AD83" s="163">
        <f>IF($A83=0,COUNTA($A$8:$A82),COUNTA($A$8:$A83))</f>
        <v>1</v>
      </c>
      <c r="AG83" s="124"/>
    </row>
    <row r="84" spans="1:33" ht="22.9" hidden="1" customHeight="1">
      <c r="A84" s="1029"/>
      <c r="B84" s="674"/>
      <c r="C84" s="1035"/>
      <c r="D84" s="1039"/>
      <c r="E84" s="1008"/>
      <c r="F84" s="180"/>
      <c r="G84" s="180"/>
      <c r="H84" s="420"/>
      <c r="I84" s="180"/>
      <c r="J84" s="180"/>
      <c r="K84" s="1070"/>
      <c r="L84" s="1057"/>
      <c r="M84" s="1057"/>
      <c r="N84" s="1059"/>
      <c r="O84" s="1057"/>
      <c r="P84" s="1057"/>
      <c r="Q84" s="1057"/>
      <c r="R84" s="1057"/>
      <c r="S84" s="734"/>
      <c r="T84" s="734"/>
      <c r="U84" s="1050"/>
      <c r="V84" s="753"/>
      <c r="W84" s="734"/>
      <c r="X84" s="734"/>
      <c r="Y84" s="734"/>
      <c r="Z84" s="734"/>
      <c r="AA84" s="737"/>
      <c r="AB84" s="738"/>
      <c r="AC84" s="30"/>
      <c r="AD84" s="163">
        <f>IF($A84=0,COUNTA($A$8:$A83),COUNTA($A$8:$A84))</f>
        <v>1</v>
      </c>
      <c r="AG84" s="124"/>
    </row>
    <row r="85" spans="1:33" ht="22.9" hidden="1" customHeight="1" thickBot="1">
      <c r="A85" s="1029"/>
      <c r="B85" s="674"/>
      <c r="C85" s="1035"/>
      <c r="D85" s="1039"/>
      <c r="E85" s="1008"/>
      <c r="F85" s="180"/>
      <c r="G85" s="180"/>
      <c r="H85" s="420"/>
      <c r="I85" s="180"/>
      <c r="J85" s="180"/>
      <c r="K85" s="1070"/>
      <c r="L85" s="1057"/>
      <c r="M85" s="1057"/>
      <c r="N85" s="1059"/>
      <c r="O85" s="1057"/>
      <c r="P85" s="1057"/>
      <c r="Q85" s="1057"/>
      <c r="R85" s="1057"/>
      <c r="S85" s="734"/>
      <c r="T85" s="734"/>
      <c r="U85" s="1050"/>
      <c r="V85" s="753"/>
      <c r="W85" s="734"/>
      <c r="X85" s="734"/>
      <c r="Y85" s="734"/>
      <c r="Z85" s="734"/>
      <c r="AA85" s="737"/>
      <c r="AB85" s="738"/>
      <c r="AC85" s="30"/>
      <c r="AD85" s="163">
        <f>IF($A85=0,COUNTA($A$8:$A84),COUNTA($A$8:$A85))</f>
        <v>1</v>
      </c>
      <c r="AG85" s="124"/>
    </row>
    <row r="86" spans="1:33" ht="22.9" hidden="1" customHeight="1">
      <c r="A86" s="1029"/>
      <c r="B86" s="674"/>
      <c r="C86" s="1035"/>
      <c r="D86" s="1039"/>
      <c r="E86" s="1008"/>
      <c r="F86" s="180"/>
      <c r="G86" s="180"/>
      <c r="H86" s="420"/>
      <c r="I86" s="180"/>
      <c r="J86" s="180"/>
      <c r="K86" s="1070"/>
      <c r="L86" s="1057"/>
      <c r="M86" s="1057"/>
      <c r="N86" s="1059"/>
      <c r="O86" s="1057"/>
      <c r="P86" s="1057"/>
      <c r="Q86" s="1057"/>
      <c r="R86" s="1057"/>
      <c r="S86" s="734"/>
      <c r="T86" s="734"/>
      <c r="U86" s="1050"/>
      <c r="V86" s="753"/>
      <c r="W86" s="734"/>
      <c r="X86" s="734"/>
      <c r="Y86" s="734"/>
      <c r="Z86" s="734"/>
      <c r="AA86" s="737"/>
      <c r="AB86" s="738"/>
      <c r="AC86" s="30"/>
      <c r="AD86" s="163">
        <f>IF($A86=0,COUNTA($A$8:$A85),COUNTA($A$8:$A86))</f>
        <v>1</v>
      </c>
      <c r="AG86" s="124"/>
    </row>
    <row r="87" spans="1:33" ht="22.9" hidden="1" customHeight="1">
      <c r="A87" s="1029"/>
      <c r="B87" s="674"/>
      <c r="C87" s="1035"/>
      <c r="D87" s="1039"/>
      <c r="E87" s="1008"/>
      <c r="F87" s="180"/>
      <c r="G87" s="180"/>
      <c r="H87" s="420"/>
      <c r="I87" s="180"/>
      <c r="J87" s="180"/>
      <c r="K87" s="1019"/>
      <c r="L87" s="1057"/>
      <c r="M87" s="1057"/>
      <c r="N87" s="1059"/>
      <c r="O87" s="1057"/>
      <c r="P87" s="1057"/>
      <c r="Q87" s="1057"/>
      <c r="R87" s="1057"/>
      <c r="S87" s="734"/>
      <c r="T87" s="734"/>
      <c r="U87" s="1050"/>
      <c r="V87" s="753"/>
      <c r="W87" s="734"/>
      <c r="X87" s="734"/>
      <c r="Y87" s="734"/>
      <c r="Z87" s="734"/>
      <c r="AA87" s="737"/>
      <c r="AB87" s="738"/>
      <c r="AC87" s="30"/>
      <c r="AD87" s="163">
        <f>IF($A87=0,COUNTA($A$8:$A86),COUNTA($A$8:$A87))</f>
        <v>1</v>
      </c>
      <c r="AG87" s="124"/>
    </row>
    <row r="88" spans="1:33" ht="22.9" hidden="1" customHeight="1">
      <c r="A88" s="1029"/>
      <c r="B88" s="674"/>
      <c r="C88" s="1035"/>
      <c r="D88" s="1039"/>
      <c r="E88" s="1008"/>
      <c r="F88" s="180"/>
      <c r="G88" s="180"/>
      <c r="H88" s="420"/>
      <c r="I88" s="180"/>
      <c r="J88" s="180"/>
      <c r="K88" s="1019"/>
      <c r="L88" s="1057"/>
      <c r="M88" s="1057"/>
      <c r="N88" s="1059"/>
      <c r="O88" s="1057"/>
      <c r="P88" s="1057"/>
      <c r="Q88" s="1057"/>
      <c r="R88" s="1057"/>
      <c r="S88" s="734"/>
      <c r="T88" s="734"/>
      <c r="U88" s="1050"/>
      <c r="V88" s="753"/>
      <c r="W88" s="734"/>
      <c r="X88" s="734"/>
      <c r="Y88" s="734"/>
      <c r="Z88" s="734"/>
      <c r="AA88" s="737"/>
      <c r="AB88" s="738"/>
      <c r="AC88" s="30"/>
      <c r="AD88" s="163">
        <f>IF($A88=0,COUNTA($A$8:$A87),COUNTA($A$8:$A88))</f>
        <v>1</v>
      </c>
      <c r="AG88" s="124"/>
    </row>
    <row r="89" spans="1:33" ht="22.9" hidden="1" customHeight="1">
      <c r="A89" s="1029"/>
      <c r="B89" s="674"/>
      <c r="C89" s="1035"/>
      <c r="D89" s="1039"/>
      <c r="E89" s="1008"/>
      <c r="F89" s="180"/>
      <c r="G89" s="180"/>
      <c r="H89" s="420"/>
      <c r="I89" s="180"/>
      <c r="J89" s="180"/>
      <c r="K89" s="1019"/>
      <c r="L89" s="1057"/>
      <c r="M89" s="1057"/>
      <c r="N89" s="1059"/>
      <c r="O89" s="1057"/>
      <c r="P89" s="1057"/>
      <c r="Q89" s="1057"/>
      <c r="R89" s="1057"/>
      <c r="S89" s="734"/>
      <c r="T89" s="734"/>
      <c r="U89" s="1050"/>
      <c r="V89" s="753"/>
      <c r="W89" s="734"/>
      <c r="X89" s="734"/>
      <c r="Y89" s="734"/>
      <c r="Z89" s="734"/>
      <c r="AA89" s="737"/>
      <c r="AB89" s="738"/>
      <c r="AC89" s="30"/>
      <c r="AD89" s="163">
        <f>IF($A89=0,COUNTA($A$8:$A88),COUNTA($A$8:$A89))</f>
        <v>1</v>
      </c>
      <c r="AG89" s="124"/>
    </row>
    <row r="90" spans="1:33" ht="22.9" hidden="1" customHeight="1" thickBot="1">
      <c r="A90" s="1029"/>
      <c r="B90" s="674"/>
      <c r="C90" s="1035"/>
      <c r="D90" s="1039"/>
      <c r="E90" s="1009"/>
      <c r="F90" s="154"/>
      <c r="G90" s="154"/>
      <c r="H90" s="422"/>
      <c r="I90" s="177"/>
      <c r="J90" s="177"/>
      <c r="K90" s="1012"/>
      <c r="L90" s="1057"/>
      <c r="M90" s="1057"/>
      <c r="N90" s="1059"/>
      <c r="O90" s="1057"/>
      <c r="P90" s="1057"/>
      <c r="Q90" s="1057"/>
      <c r="R90" s="1057"/>
      <c r="S90" s="750"/>
      <c r="T90" s="750"/>
      <c r="U90" s="788"/>
      <c r="V90" s="754"/>
      <c r="W90" s="750"/>
      <c r="X90" s="750"/>
      <c r="Y90" s="750"/>
      <c r="Z90" s="750"/>
      <c r="AA90" s="737"/>
      <c r="AB90" s="738"/>
      <c r="AC90" s="30"/>
      <c r="AD90" s="163">
        <f>IF($A90=0,COUNTA($A$8:$A89),COUNTA($A$8:$A90))</f>
        <v>1</v>
      </c>
      <c r="AG90" s="124"/>
    </row>
    <row r="91" spans="1:33" ht="22.9" hidden="1" customHeight="1">
      <c r="A91" s="1029"/>
      <c r="B91" s="674"/>
      <c r="C91" s="1035"/>
      <c r="D91" s="1039"/>
      <c r="E91" s="1007"/>
      <c r="F91" s="153"/>
      <c r="G91" s="172"/>
      <c r="H91" s="419"/>
      <c r="I91" s="172"/>
      <c r="J91" s="172"/>
      <c r="K91" s="1048"/>
      <c r="L91" s="1057"/>
      <c r="M91" s="1057"/>
      <c r="N91" s="1059"/>
      <c r="O91" s="1057"/>
      <c r="P91" s="1057"/>
      <c r="Q91" s="1057"/>
      <c r="R91" s="1057"/>
      <c r="S91" s="715"/>
      <c r="T91" s="715"/>
      <c r="U91" s="784"/>
      <c r="V91" s="712"/>
      <c r="W91" s="715"/>
      <c r="X91" s="715"/>
      <c r="Y91" s="715"/>
      <c r="Z91" s="715"/>
      <c r="AA91" s="737"/>
      <c r="AB91" s="738"/>
      <c r="AC91" s="30"/>
      <c r="AD91" s="163">
        <f>IF($A91=0,COUNTA($A$8:$A90),COUNTA($A$8:$A91))</f>
        <v>1</v>
      </c>
      <c r="AG91" s="124"/>
    </row>
    <row r="92" spans="1:33" ht="22.9" hidden="1" customHeight="1" thickBot="1">
      <c r="A92" s="1029"/>
      <c r="B92" s="674"/>
      <c r="C92" s="1035"/>
      <c r="D92" s="1039"/>
      <c r="E92" s="1009"/>
      <c r="F92" s="213"/>
      <c r="G92" s="173"/>
      <c r="H92" s="422"/>
      <c r="I92" s="154"/>
      <c r="J92" s="154"/>
      <c r="K92" s="1049"/>
      <c r="L92" s="1057"/>
      <c r="M92" s="1057"/>
      <c r="N92" s="1059"/>
      <c r="O92" s="1057"/>
      <c r="P92" s="1057"/>
      <c r="Q92" s="1057"/>
      <c r="R92" s="1057"/>
      <c r="S92" s="717"/>
      <c r="T92" s="717"/>
      <c r="U92" s="786"/>
      <c r="V92" s="714"/>
      <c r="W92" s="717"/>
      <c r="X92" s="717"/>
      <c r="Y92" s="717"/>
      <c r="Z92" s="717"/>
      <c r="AA92" s="737"/>
      <c r="AB92" s="738"/>
      <c r="AC92" s="30"/>
      <c r="AD92" s="163">
        <f>IF($A92=0,COUNTA($A$8:$A91),COUNTA($A$8:$A92))</f>
        <v>1</v>
      </c>
      <c r="AG92" s="124"/>
    </row>
    <row r="93" spans="1:33" ht="22.9" hidden="1" customHeight="1">
      <c r="A93" s="1029"/>
      <c r="B93" s="674"/>
      <c r="C93" s="1035"/>
      <c r="D93" s="1039"/>
      <c r="E93" s="1007"/>
      <c r="F93" s="168"/>
      <c r="G93" s="106"/>
      <c r="H93" s="423"/>
      <c r="I93" s="172"/>
      <c r="J93" s="106"/>
      <c r="K93" s="1010"/>
      <c r="L93" s="1057"/>
      <c r="M93" s="1057"/>
      <c r="N93" s="1059"/>
      <c r="O93" s="1057"/>
      <c r="P93" s="1057"/>
      <c r="Q93" s="1057"/>
      <c r="R93" s="1057"/>
      <c r="S93" s="715"/>
      <c r="T93" s="715"/>
      <c r="U93" s="784"/>
      <c r="V93" s="712"/>
      <c r="W93" s="715"/>
      <c r="X93" s="715"/>
      <c r="Y93" s="715"/>
      <c r="Z93" s="715"/>
      <c r="AA93" s="737"/>
      <c r="AB93" s="738"/>
      <c r="AC93" s="30"/>
      <c r="AD93" s="163">
        <f>IF($A93=0,COUNTA($A$8:$A92),COUNTA($A$8:$A93))</f>
        <v>1</v>
      </c>
      <c r="AG93" s="124"/>
    </row>
    <row r="94" spans="1:33" ht="22.9" hidden="1" customHeight="1">
      <c r="A94" s="1029"/>
      <c r="B94" s="674"/>
      <c r="C94" s="1035"/>
      <c r="D94" s="1039"/>
      <c r="E94" s="1008"/>
      <c r="F94" s="169"/>
      <c r="G94" s="165"/>
      <c r="H94" s="424"/>
      <c r="I94" s="165"/>
      <c r="J94" s="165"/>
      <c r="K94" s="1011"/>
      <c r="L94" s="1057"/>
      <c r="M94" s="1057"/>
      <c r="N94" s="1059"/>
      <c r="O94" s="1057"/>
      <c r="P94" s="1057"/>
      <c r="Q94" s="1057"/>
      <c r="R94" s="1057"/>
      <c r="S94" s="716"/>
      <c r="T94" s="716"/>
      <c r="U94" s="785"/>
      <c r="V94" s="713"/>
      <c r="W94" s="716"/>
      <c r="X94" s="716"/>
      <c r="Y94" s="716"/>
      <c r="Z94" s="716"/>
      <c r="AA94" s="737"/>
      <c r="AB94" s="738"/>
      <c r="AC94" s="30"/>
      <c r="AD94" s="163">
        <f>IF($A94=0,COUNTA($A$8:$A93),COUNTA($A$8:$A94))</f>
        <v>1</v>
      </c>
      <c r="AG94" s="124"/>
    </row>
    <row r="95" spans="1:33" ht="22.9" hidden="1" customHeight="1" thickBot="1">
      <c r="A95" s="1029"/>
      <c r="B95" s="674"/>
      <c r="C95" s="1035"/>
      <c r="D95" s="1039"/>
      <c r="E95" s="1008"/>
      <c r="F95" s="165"/>
      <c r="G95" s="165"/>
      <c r="H95" s="424"/>
      <c r="I95" s="165"/>
      <c r="J95" s="165"/>
      <c r="K95" s="1011"/>
      <c r="L95" s="1057"/>
      <c r="M95" s="1057"/>
      <c r="N95" s="1059"/>
      <c r="O95" s="1057"/>
      <c r="P95" s="1057"/>
      <c r="Q95" s="1057"/>
      <c r="R95" s="1057"/>
      <c r="S95" s="716"/>
      <c r="T95" s="716"/>
      <c r="U95" s="785"/>
      <c r="V95" s="713"/>
      <c r="W95" s="716"/>
      <c r="X95" s="716"/>
      <c r="Y95" s="716"/>
      <c r="Z95" s="716"/>
      <c r="AA95" s="737"/>
      <c r="AB95" s="738"/>
      <c r="AC95" s="30"/>
      <c r="AD95" s="163">
        <f>IF($A95=0,COUNTA($A$8:$A94),COUNTA($A$8:$A95))</f>
        <v>1</v>
      </c>
      <c r="AG95" s="124"/>
    </row>
    <row r="96" spans="1:33" ht="22.9" hidden="1" customHeight="1">
      <c r="A96" s="1029"/>
      <c r="B96" s="674"/>
      <c r="C96" s="1035"/>
      <c r="D96" s="1039"/>
      <c r="E96" s="1008"/>
      <c r="F96" s="165"/>
      <c r="G96" s="165"/>
      <c r="H96" s="424"/>
      <c r="I96" s="165"/>
      <c r="J96" s="165"/>
      <c r="K96" s="1011"/>
      <c r="L96" s="1057"/>
      <c r="M96" s="1057"/>
      <c r="N96" s="1059"/>
      <c r="O96" s="1057"/>
      <c r="P96" s="1057"/>
      <c r="Q96" s="1057"/>
      <c r="R96" s="1057"/>
      <c r="S96" s="716"/>
      <c r="T96" s="716"/>
      <c r="U96" s="785"/>
      <c r="V96" s="713"/>
      <c r="W96" s="716"/>
      <c r="X96" s="716"/>
      <c r="Y96" s="716"/>
      <c r="Z96" s="716"/>
      <c r="AA96" s="737"/>
      <c r="AB96" s="738"/>
      <c r="AC96" s="30"/>
      <c r="AD96" s="163">
        <f>IF($A96=0,COUNTA($A$8:$A95),COUNTA($A$8:$A96))</f>
        <v>1</v>
      </c>
      <c r="AG96" s="124"/>
    </row>
    <row r="97" spans="1:33" ht="22.9" hidden="1" customHeight="1">
      <c r="A97" s="1029"/>
      <c r="B97" s="674"/>
      <c r="C97" s="1035"/>
      <c r="D97" s="1039"/>
      <c r="E97" s="1008"/>
      <c r="F97" s="165"/>
      <c r="G97" s="165"/>
      <c r="H97" s="424"/>
      <c r="I97" s="165"/>
      <c r="J97" s="165"/>
      <c r="K97" s="1011"/>
      <c r="L97" s="1057"/>
      <c r="M97" s="1057"/>
      <c r="N97" s="1059"/>
      <c r="O97" s="1057"/>
      <c r="P97" s="1057"/>
      <c r="Q97" s="1057"/>
      <c r="R97" s="1057"/>
      <c r="S97" s="716"/>
      <c r="T97" s="716"/>
      <c r="U97" s="785"/>
      <c r="V97" s="713"/>
      <c r="W97" s="716"/>
      <c r="X97" s="716"/>
      <c r="Y97" s="716"/>
      <c r="Z97" s="716"/>
      <c r="AA97" s="737"/>
      <c r="AB97" s="738"/>
      <c r="AC97" s="30"/>
      <c r="AD97" s="163">
        <f>IF($A97=0,COUNTA($A$8:$A96),COUNTA($A$8:$A97))</f>
        <v>1</v>
      </c>
      <c r="AG97" s="124"/>
    </row>
    <row r="98" spans="1:33" ht="22.9" hidden="1" customHeight="1">
      <c r="A98" s="1029"/>
      <c r="B98" s="674"/>
      <c r="C98" s="1035"/>
      <c r="D98" s="1039"/>
      <c r="E98" s="1008"/>
      <c r="F98" s="165"/>
      <c r="G98" s="165"/>
      <c r="H98" s="424"/>
      <c r="I98" s="165"/>
      <c r="J98" s="165"/>
      <c r="K98" s="1011"/>
      <c r="L98" s="1057"/>
      <c r="M98" s="1057"/>
      <c r="N98" s="1059"/>
      <c r="O98" s="1057"/>
      <c r="P98" s="1057"/>
      <c r="Q98" s="1057"/>
      <c r="R98" s="1057"/>
      <c r="S98" s="716"/>
      <c r="T98" s="716"/>
      <c r="U98" s="785"/>
      <c r="V98" s="713"/>
      <c r="W98" s="716"/>
      <c r="X98" s="716"/>
      <c r="Y98" s="716"/>
      <c r="Z98" s="716"/>
      <c r="AA98" s="737"/>
      <c r="AB98" s="738"/>
      <c r="AC98" s="30"/>
      <c r="AD98" s="163">
        <f>IF($A98=0,COUNTA($A$8:$A97),COUNTA($A$8:$A98))</f>
        <v>1</v>
      </c>
      <c r="AG98" s="124"/>
    </row>
    <row r="99" spans="1:33" ht="22.9" hidden="1" customHeight="1">
      <c r="A99" s="1029"/>
      <c r="B99" s="674"/>
      <c r="C99" s="1035"/>
      <c r="D99" s="1039"/>
      <c r="E99" s="1008"/>
      <c r="F99" s="165"/>
      <c r="G99" s="165"/>
      <c r="H99" s="424"/>
      <c r="I99" s="165"/>
      <c r="J99" s="105"/>
      <c r="K99" s="1011"/>
      <c r="L99" s="1057"/>
      <c r="M99" s="1057"/>
      <c r="N99" s="1059"/>
      <c r="O99" s="1057"/>
      <c r="P99" s="1057"/>
      <c r="Q99" s="1057"/>
      <c r="R99" s="1057"/>
      <c r="S99" s="734"/>
      <c r="T99" s="734"/>
      <c r="U99" s="1050"/>
      <c r="V99" s="753"/>
      <c r="W99" s="734"/>
      <c r="X99" s="734"/>
      <c r="Y99" s="734"/>
      <c r="Z99" s="734"/>
      <c r="AA99" s="737"/>
      <c r="AB99" s="738"/>
      <c r="AC99" s="30"/>
      <c r="AD99" s="163">
        <f>IF($A99=0,COUNTA($A$8:$A98),COUNTA($A$8:$A99))</f>
        <v>1</v>
      </c>
      <c r="AG99" s="124"/>
    </row>
    <row r="100" spans="1:33" ht="22.9" hidden="1" customHeight="1" thickBot="1">
      <c r="A100" s="1029"/>
      <c r="B100" s="674"/>
      <c r="C100" s="1035"/>
      <c r="D100" s="1039"/>
      <c r="E100" s="1009"/>
      <c r="F100" s="165"/>
      <c r="G100" s="165"/>
      <c r="H100" s="422"/>
      <c r="I100" s="154"/>
      <c r="J100" s="154"/>
      <c r="K100" s="1051"/>
      <c r="L100" s="1057"/>
      <c r="M100" s="1057"/>
      <c r="N100" s="1059"/>
      <c r="O100" s="1057"/>
      <c r="P100" s="1057"/>
      <c r="Q100" s="1057"/>
      <c r="R100" s="1057"/>
      <c r="S100" s="750"/>
      <c r="T100" s="750"/>
      <c r="U100" s="788"/>
      <c r="V100" s="754"/>
      <c r="W100" s="750"/>
      <c r="X100" s="750"/>
      <c r="Y100" s="750"/>
      <c r="Z100" s="750"/>
      <c r="AA100" s="737"/>
      <c r="AB100" s="738"/>
      <c r="AC100" s="30"/>
      <c r="AD100" s="163">
        <f>IF($A100=0,COUNTA($A$8:$A99),COUNTA($A$8:$A100))</f>
        <v>1</v>
      </c>
      <c r="AG100" s="124"/>
    </row>
    <row r="101" spans="1:33" ht="22.9" hidden="1" customHeight="1" thickBot="1">
      <c r="A101" s="1064"/>
      <c r="B101" s="1065"/>
      <c r="C101" s="1066"/>
      <c r="D101" s="1067"/>
      <c r="E101" s="99"/>
      <c r="F101" s="1068"/>
      <c r="G101" s="590"/>
      <c r="H101" s="590"/>
      <c r="I101" s="590"/>
      <c r="J101" s="100"/>
      <c r="K101" s="101"/>
      <c r="L101" s="1058"/>
      <c r="M101" s="1058"/>
      <c r="N101" s="1060"/>
      <c r="O101" s="1058"/>
      <c r="P101" s="1058"/>
      <c r="Q101" s="1058"/>
      <c r="R101" s="1058"/>
      <c r="S101" s="58"/>
      <c r="T101" s="58"/>
      <c r="U101" s="62"/>
      <c r="V101" s="60"/>
      <c r="W101" s="58"/>
      <c r="X101" s="58"/>
      <c r="Y101" s="58"/>
      <c r="Z101" s="58"/>
      <c r="AA101" s="739"/>
      <c r="AB101" s="740"/>
      <c r="AC101" s="30"/>
      <c r="AD101" s="163">
        <f>IF($A101=0,COUNTA($A$8:$A100),COUNTA($A$8:$A101))</f>
        <v>1</v>
      </c>
      <c r="AG101" s="124"/>
    </row>
    <row r="102" spans="1:33" ht="22.9" hidden="1" customHeight="1" thickTop="1" thickBot="1">
      <c r="A102" s="1028"/>
      <c r="B102" s="1032"/>
      <c r="C102" s="1034"/>
      <c r="D102" s="1038"/>
      <c r="E102" s="1042"/>
      <c r="F102" s="189"/>
      <c r="G102" s="185"/>
      <c r="H102" s="433"/>
      <c r="I102" s="185"/>
      <c r="J102" s="185"/>
      <c r="K102" s="1043"/>
      <c r="L102" s="1023"/>
      <c r="M102" s="1023"/>
      <c r="N102" s="1024"/>
      <c r="O102" s="1023"/>
      <c r="P102" s="1023"/>
      <c r="Q102" s="1023"/>
      <c r="R102" s="1020"/>
      <c r="S102" s="777"/>
      <c r="T102" s="777"/>
      <c r="U102" s="791"/>
      <c r="V102" s="792"/>
      <c r="W102" s="777"/>
      <c r="X102" s="777"/>
      <c r="Y102" s="777"/>
      <c r="Z102" s="777"/>
      <c r="AA102" s="778"/>
      <c r="AB102" s="1013"/>
      <c r="AC102" s="30"/>
      <c r="AD102" s="163">
        <f>IF($A102=0,COUNTA($A$8:$A101),COUNTA($A$8:$A102))</f>
        <v>1</v>
      </c>
      <c r="AG102" s="124"/>
    </row>
    <row r="103" spans="1:33" ht="22.9" hidden="1" customHeight="1" thickBot="1">
      <c r="A103" s="1029"/>
      <c r="B103" s="674"/>
      <c r="C103" s="1035"/>
      <c r="D103" s="1039"/>
      <c r="E103" s="1008"/>
      <c r="F103" s="176"/>
      <c r="G103" s="204"/>
      <c r="H103" s="434"/>
      <c r="I103" s="190"/>
      <c r="J103" s="191"/>
      <c r="K103" s="1019"/>
      <c r="L103" s="1021"/>
      <c r="M103" s="1021"/>
      <c r="N103" s="1021"/>
      <c r="O103" s="1021"/>
      <c r="P103" s="1021"/>
      <c r="Q103" s="1021"/>
      <c r="R103" s="1021"/>
      <c r="S103" s="750"/>
      <c r="T103" s="750"/>
      <c r="U103" s="788"/>
      <c r="V103" s="754"/>
      <c r="W103" s="750"/>
      <c r="X103" s="750"/>
      <c r="Y103" s="750"/>
      <c r="Z103" s="750"/>
      <c r="AA103" s="1014"/>
      <c r="AB103" s="1015"/>
      <c r="AC103" s="30"/>
      <c r="AD103" s="163">
        <f>IF($A103=0,COUNTA($A$8:$A102),COUNTA($A$8:$A103))</f>
        <v>1</v>
      </c>
      <c r="AG103" s="124"/>
    </row>
    <row r="104" spans="1:33" ht="22.9" hidden="1" customHeight="1">
      <c r="A104" s="1030"/>
      <c r="B104" s="734"/>
      <c r="C104" s="1036"/>
      <c r="D104" s="1040"/>
      <c r="E104" s="1007"/>
      <c r="F104" s="168"/>
      <c r="G104" s="192"/>
      <c r="H104" s="415"/>
      <c r="I104" s="192"/>
      <c r="J104" s="192"/>
      <c r="K104" s="1018"/>
      <c r="L104" s="1021"/>
      <c r="M104" s="1021"/>
      <c r="N104" s="1021"/>
      <c r="O104" s="1021"/>
      <c r="P104" s="1021"/>
      <c r="Q104" s="1021"/>
      <c r="R104" s="1021"/>
      <c r="S104" s="715"/>
      <c r="T104" s="715"/>
      <c r="U104" s="784"/>
      <c r="V104" s="712"/>
      <c r="W104" s="715"/>
      <c r="X104" s="715"/>
      <c r="Y104" s="715"/>
      <c r="Z104" s="715"/>
      <c r="AA104" s="1014"/>
      <c r="AB104" s="1015"/>
      <c r="AC104" s="30"/>
      <c r="AD104" s="163">
        <f>IF($A104=0,COUNTA($A$8:$A103),COUNTA($A$8:$A104))</f>
        <v>1</v>
      </c>
      <c r="AG104" s="124"/>
    </row>
    <row r="105" spans="1:33" ht="22.9" hidden="1" customHeight="1">
      <c r="A105" s="1030"/>
      <c r="B105" s="734"/>
      <c r="C105" s="1036"/>
      <c r="D105" s="1040"/>
      <c r="E105" s="1008"/>
      <c r="F105" s="169"/>
      <c r="G105" s="179"/>
      <c r="H105" s="367"/>
      <c r="I105" s="166"/>
      <c r="J105" s="169"/>
      <c r="K105" s="1019"/>
      <c r="L105" s="1021"/>
      <c r="M105" s="1021"/>
      <c r="N105" s="1021"/>
      <c r="O105" s="1021"/>
      <c r="P105" s="1021"/>
      <c r="Q105" s="1021"/>
      <c r="R105" s="1021"/>
      <c r="S105" s="716"/>
      <c r="T105" s="716"/>
      <c r="U105" s="785"/>
      <c r="V105" s="713"/>
      <c r="W105" s="716"/>
      <c r="X105" s="716"/>
      <c r="Y105" s="716"/>
      <c r="Z105" s="716"/>
      <c r="AA105" s="1014"/>
      <c r="AB105" s="1015"/>
      <c r="AC105" s="30"/>
      <c r="AD105" s="163">
        <f>IF($A105=0,COUNTA($A$8:$A104),COUNTA($A$8:$A105))</f>
        <v>1</v>
      </c>
      <c r="AG105" s="124"/>
    </row>
    <row r="106" spans="1:33" ht="22.9" hidden="1" customHeight="1">
      <c r="A106" s="1030"/>
      <c r="B106" s="734"/>
      <c r="C106" s="1036"/>
      <c r="D106" s="1040"/>
      <c r="E106" s="1008"/>
      <c r="F106" s="112"/>
      <c r="G106" s="179"/>
      <c r="H106" s="367"/>
      <c r="I106" s="166"/>
      <c r="J106" s="169"/>
      <c r="K106" s="1019"/>
      <c r="L106" s="1021"/>
      <c r="M106" s="1021"/>
      <c r="N106" s="1021"/>
      <c r="O106" s="1021"/>
      <c r="P106" s="1021"/>
      <c r="Q106" s="1021"/>
      <c r="R106" s="1021"/>
      <c r="S106" s="716"/>
      <c r="T106" s="716"/>
      <c r="U106" s="785"/>
      <c r="V106" s="713"/>
      <c r="W106" s="716"/>
      <c r="X106" s="716"/>
      <c r="Y106" s="716"/>
      <c r="Z106" s="716"/>
      <c r="AA106" s="1014"/>
      <c r="AB106" s="1015"/>
      <c r="AC106" s="30"/>
      <c r="AD106" s="163">
        <f>IF($A106=0,COUNTA($A$8:$A105),COUNTA($A$8:$A106))</f>
        <v>1</v>
      </c>
      <c r="AG106" s="124"/>
    </row>
    <row r="107" spans="1:33" ht="22.9" hidden="1" customHeight="1">
      <c r="A107" s="1030"/>
      <c r="B107" s="734"/>
      <c r="C107" s="1036"/>
      <c r="D107" s="1040"/>
      <c r="E107" s="1008"/>
      <c r="F107" s="105"/>
      <c r="G107" s="179"/>
      <c r="H107" s="367"/>
      <c r="I107" s="166"/>
      <c r="J107" s="169"/>
      <c r="K107" s="1019"/>
      <c r="L107" s="1021"/>
      <c r="M107" s="1021"/>
      <c r="N107" s="1021"/>
      <c r="O107" s="1021"/>
      <c r="P107" s="1021"/>
      <c r="Q107" s="1021"/>
      <c r="R107" s="1021"/>
      <c r="S107" s="716"/>
      <c r="T107" s="716"/>
      <c r="U107" s="785"/>
      <c r="V107" s="713"/>
      <c r="W107" s="716"/>
      <c r="X107" s="716"/>
      <c r="Y107" s="716"/>
      <c r="Z107" s="716"/>
      <c r="AA107" s="1014"/>
      <c r="AB107" s="1015"/>
      <c r="AC107" s="30"/>
      <c r="AD107" s="163">
        <f>IF($A107=0,COUNTA($A$8:$A105),COUNTA($A$8:$A107))</f>
        <v>1</v>
      </c>
      <c r="AG107" s="124"/>
    </row>
    <row r="108" spans="1:33" ht="22.9" hidden="1" customHeight="1">
      <c r="A108" s="1030"/>
      <c r="B108" s="734"/>
      <c r="C108" s="1036"/>
      <c r="D108" s="1040"/>
      <c r="E108" s="1008"/>
      <c r="F108" s="150"/>
      <c r="G108" s="151"/>
      <c r="H108" s="437"/>
      <c r="I108" s="193"/>
      <c r="J108" s="179"/>
      <c r="K108" s="1019"/>
      <c r="L108" s="1021"/>
      <c r="M108" s="1021"/>
      <c r="N108" s="1021"/>
      <c r="O108" s="1021"/>
      <c r="P108" s="1021"/>
      <c r="Q108" s="1021"/>
      <c r="R108" s="1021"/>
      <c r="S108" s="716"/>
      <c r="T108" s="716"/>
      <c r="U108" s="785"/>
      <c r="V108" s="713"/>
      <c r="W108" s="716"/>
      <c r="X108" s="716"/>
      <c r="Y108" s="716"/>
      <c r="Z108" s="716"/>
      <c r="AA108" s="1014"/>
      <c r="AB108" s="1015"/>
      <c r="AC108" s="30"/>
      <c r="AD108" s="163">
        <f>IF($A108=0,COUNTA($A$8:$A107),COUNTA($A$8:$A108))</f>
        <v>1</v>
      </c>
      <c r="AG108" s="124"/>
    </row>
    <row r="109" spans="1:33" ht="22.9" hidden="1" customHeight="1" thickBot="1">
      <c r="A109" s="1030"/>
      <c r="B109" s="734"/>
      <c r="C109" s="1036"/>
      <c r="D109" s="1040"/>
      <c r="E109" s="1008"/>
      <c r="F109" s="105"/>
      <c r="G109" s="179"/>
      <c r="H109" s="438"/>
      <c r="I109" s="166"/>
      <c r="J109" s="179"/>
      <c r="K109" s="1019"/>
      <c r="L109" s="1021"/>
      <c r="M109" s="1021"/>
      <c r="N109" s="1021"/>
      <c r="O109" s="1021"/>
      <c r="P109" s="1021"/>
      <c r="Q109" s="1021"/>
      <c r="R109" s="1021"/>
      <c r="S109" s="716"/>
      <c r="T109" s="716"/>
      <c r="U109" s="785"/>
      <c r="V109" s="713"/>
      <c r="W109" s="716"/>
      <c r="X109" s="716"/>
      <c r="Y109" s="716"/>
      <c r="Z109" s="716"/>
      <c r="AA109" s="1014"/>
      <c r="AB109" s="1015"/>
      <c r="AC109" s="30"/>
      <c r="AD109" s="163">
        <f>IF($A109=0,COUNTA($A$8:$A108),COUNTA($A$8:$A109))</f>
        <v>1</v>
      </c>
      <c r="AG109" s="124"/>
    </row>
    <row r="110" spans="1:33" ht="22.9" hidden="1" customHeight="1">
      <c r="A110" s="1030"/>
      <c r="B110" s="734"/>
      <c r="C110" s="1036"/>
      <c r="D110" s="1040"/>
      <c r="E110" s="1008"/>
      <c r="F110" s="105"/>
      <c r="G110" s="179"/>
      <c r="H110" s="367"/>
      <c r="I110" s="166"/>
      <c r="J110" s="179"/>
      <c r="K110" s="1019"/>
      <c r="L110" s="1021"/>
      <c r="M110" s="1021"/>
      <c r="N110" s="1021"/>
      <c r="O110" s="1021"/>
      <c r="P110" s="1021"/>
      <c r="Q110" s="1021"/>
      <c r="R110" s="1021"/>
      <c r="S110" s="716"/>
      <c r="T110" s="716"/>
      <c r="U110" s="785"/>
      <c r="V110" s="713"/>
      <c r="W110" s="716"/>
      <c r="X110" s="716"/>
      <c r="Y110" s="716"/>
      <c r="Z110" s="716"/>
      <c r="AA110" s="1014"/>
      <c r="AB110" s="1015"/>
      <c r="AC110" s="30"/>
      <c r="AD110" s="163">
        <f>IF($A110=0,COUNTA($A$8:$A109),COUNTA($A$8:$A110))</f>
        <v>1</v>
      </c>
      <c r="AG110" s="124"/>
    </row>
    <row r="111" spans="1:33" ht="22.9" hidden="1" customHeight="1">
      <c r="A111" s="1030"/>
      <c r="B111" s="734"/>
      <c r="C111" s="1036"/>
      <c r="D111" s="1040"/>
      <c r="E111" s="1008"/>
      <c r="F111" s="105"/>
      <c r="G111" s="179"/>
      <c r="H111" s="438"/>
      <c r="I111" s="166"/>
      <c r="J111" s="179"/>
      <c r="K111" s="1019"/>
      <c r="L111" s="1021"/>
      <c r="M111" s="1021"/>
      <c r="N111" s="1021"/>
      <c r="O111" s="1021"/>
      <c r="P111" s="1021"/>
      <c r="Q111" s="1021"/>
      <c r="R111" s="1021"/>
      <c r="S111" s="716"/>
      <c r="T111" s="716"/>
      <c r="U111" s="785"/>
      <c r="V111" s="713"/>
      <c r="W111" s="716"/>
      <c r="X111" s="716"/>
      <c r="Y111" s="716"/>
      <c r="Z111" s="716"/>
      <c r="AA111" s="1014"/>
      <c r="AB111" s="1015"/>
      <c r="AC111" s="30"/>
      <c r="AD111" s="163">
        <f>IF($A111=0,COUNTA($A$8:$A110),COUNTA($A$8:$A111))</f>
        <v>1</v>
      </c>
      <c r="AG111" s="124"/>
    </row>
    <row r="112" spans="1:33" ht="22.9" hidden="1" customHeight="1">
      <c r="A112" s="1030"/>
      <c r="B112" s="734"/>
      <c r="C112" s="1036"/>
      <c r="D112" s="1040"/>
      <c r="E112" s="1008"/>
      <c r="F112" s="105"/>
      <c r="G112" s="179"/>
      <c r="H112" s="438"/>
      <c r="I112" s="166"/>
      <c r="J112" s="179"/>
      <c r="K112" s="1019"/>
      <c r="L112" s="1021"/>
      <c r="M112" s="1021"/>
      <c r="N112" s="1021"/>
      <c r="O112" s="1021"/>
      <c r="P112" s="1021"/>
      <c r="Q112" s="1021"/>
      <c r="R112" s="1021"/>
      <c r="S112" s="716"/>
      <c r="T112" s="716"/>
      <c r="U112" s="785"/>
      <c r="V112" s="713"/>
      <c r="W112" s="716"/>
      <c r="X112" s="716"/>
      <c r="Y112" s="716"/>
      <c r="Z112" s="716"/>
      <c r="AA112" s="1014"/>
      <c r="AB112" s="1015"/>
      <c r="AC112" s="30"/>
      <c r="AD112" s="163">
        <f>IF($A112=0,COUNTA($A$8:$A111),COUNTA($A$8:$A112))</f>
        <v>1</v>
      </c>
      <c r="AG112" s="124"/>
    </row>
    <row r="113" spans="1:33" ht="22.9" hidden="1" customHeight="1" thickBot="1">
      <c r="A113" s="1030"/>
      <c r="B113" s="734"/>
      <c r="C113" s="1036"/>
      <c r="D113" s="1040"/>
      <c r="E113" s="1009"/>
      <c r="F113" s="183"/>
      <c r="G113" s="183"/>
      <c r="H113" s="439"/>
      <c r="I113" s="177"/>
      <c r="J113" s="177"/>
      <c r="K113" s="1012"/>
      <c r="L113" s="1021"/>
      <c r="M113" s="1021"/>
      <c r="N113" s="1021"/>
      <c r="O113" s="1021"/>
      <c r="P113" s="1021"/>
      <c r="Q113" s="1021"/>
      <c r="R113" s="1021"/>
      <c r="S113" s="717"/>
      <c r="T113" s="717"/>
      <c r="U113" s="786"/>
      <c r="V113" s="714"/>
      <c r="W113" s="717"/>
      <c r="X113" s="717"/>
      <c r="Y113" s="717"/>
      <c r="Z113" s="717"/>
      <c r="AA113" s="1014"/>
      <c r="AB113" s="1015"/>
      <c r="AC113" s="30"/>
      <c r="AD113" s="163">
        <f>IF($A113=0,COUNTA($A$8:$A112),COUNTA($A$8:$A113))</f>
        <v>1</v>
      </c>
      <c r="AG113" s="124"/>
    </row>
    <row r="114" spans="1:33" ht="22.9" hidden="1" customHeight="1">
      <c r="A114" s="1030"/>
      <c r="B114" s="734"/>
      <c r="C114" s="1036"/>
      <c r="D114" s="1040"/>
      <c r="E114" s="1025"/>
      <c r="F114" s="168"/>
      <c r="G114" s="168"/>
      <c r="H114" s="440"/>
      <c r="I114" s="168"/>
      <c r="J114" s="174"/>
      <c r="K114" s="1044"/>
      <c r="L114" s="1021"/>
      <c r="M114" s="1021"/>
      <c r="N114" s="1021"/>
      <c r="O114" s="1021"/>
      <c r="P114" s="1021"/>
      <c r="Q114" s="1021"/>
      <c r="R114" s="1021"/>
      <c r="S114" s="715"/>
      <c r="T114" s="715"/>
      <c r="U114" s="784"/>
      <c r="V114" s="712"/>
      <c r="W114" s="715"/>
      <c r="X114" s="715"/>
      <c r="Y114" s="715"/>
      <c r="Z114" s="715"/>
      <c r="AA114" s="1014"/>
      <c r="AB114" s="1015"/>
      <c r="AC114" s="30"/>
      <c r="AD114" s="163">
        <f>IF($A114=0,COUNTA($A$8:$A113),COUNTA($A$8:$A114))</f>
        <v>1</v>
      </c>
      <c r="AG114" s="124"/>
    </row>
    <row r="115" spans="1:33" ht="22.9" hidden="1" customHeight="1">
      <c r="A115" s="1030"/>
      <c r="B115" s="734"/>
      <c r="C115" s="1036"/>
      <c r="D115" s="1040"/>
      <c r="E115" s="1026"/>
      <c r="F115" s="169"/>
      <c r="G115" s="169"/>
      <c r="H115" s="367"/>
      <c r="I115" s="169"/>
      <c r="J115" s="175"/>
      <c r="K115" s="1045"/>
      <c r="L115" s="1021"/>
      <c r="M115" s="1021"/>
      <c r="N115" s="1021"/>
      <c r="O115" s="1021"/>
      <c r="P115" s="1021"/>
      <c r="Q115" s="1021"/>
      <c r="R115" s="1021"/>
      <c r="S115" s="716"/>
      <c r="T115" s="716"/>
      <c r="U115" s="785"/>
      <c r="V115" s="713"/>
      <c r="W115" s="716"/>
      <c r="X115" s="716"/>
      <c r="Y115" s="716"/>
      <c r="Z115" s="716"/>
      <c r="AA115" s="1014"/>
      <c r="AB115" s="1015"/>
      <c r="AC115" s="30"/>
      <c r="AD115" s="163">
        <f>IF($A115=0,COUNTA($A$8:$A114),COUNTA($A$8:$A115))</f>
        <v>1</v>
      </c>
      <c r="AG115" s="124"/>
    </row>
    <row r="116" spans="1:33" ht="22.9" hidden="1" customHeight="1">
      <c r="A116" s="1030"/>
      <c r="B116" s="734"/>
      <c r="C116" s="1036"/>
      <c r="D116" s="1040"/>
      <c r="E116" s="1026"/>
      <c r="F116" s="169"/>
      <c r="G116" s="169"/>
      <c r="H116" s="367"/>
      <c r="I116" s="169"/>
      <c r="J116" s="175"/>
      <c r="K116" s="1045"/>
      <c r="L116" s="1021"/>
      <c r="M116" s="1021"/>
      <c r="N116" s="1021"/>
      <c r="O116" s="1021"/>
      <c r="P116" s="1021"/>
      <c r="Q116" s="1021"/>
      <c r="R116" s="1021"/>
      <c r="S116" s="716"/>
      <c r="T116" s="716"/>
      <c r="U116" s="785"/>
      <c r="V116" s="713"/>
      <c r="W116" s="716"/>
      <c r="X116" s="716"/>
      <c r="Y116" s="716"/>
      <c r="Z116" s="716"/>
      <c r="AA116" s="1014"/>
      <c r="AB116" s="1015"/>
      <c r="AC116" s="30"/>
      <c r="AD116" s="163">
        <f>IF($A116=0,COUNTA($A$8:$A115),COUNTA($A$8:$A116))</f>
        <v>1</v>
      </c>
      <c r="AG116" s="124"/>
    </row>
    <row r="117" spans="1:33" ht="22.9" hidden="1" customHeight="1">
      <c r="A117" s="1030"/>
      <c r="B117" s="734"/>
      <c r="C117" s="1036"/>
      <c r="D117" s="1040"/>
      <c r="E117" s="1026"/>
      <c r="F117" s="169"/>
      <c r="G117" s="169"/>
      <c r="H117" s="367"/>
      <c r="I117" s="169"/>
      <c r="J117" s="175"/>
      <c r="K117" s="1045"/>
      <c r="L117" s="1021"/>
      <c r="M117" s="1021"/>
      <c r="N117" s="1021"/>
      <c r="O117" s="1021"/>
      <c r="P117" s="1021"/>
      <c r="Q117" s="1021"/>
      <c r="R117" s="1021"/>
      <c r="S117" s="716"/>
      <c r="T117" s="716"/>
      <c r="U117" s="785"/>
      <c r="V117" s="713"/>
      <c r="W117" s="716"/>
      <c r="X117" s="716"/>
      <c r="Y117" s="716"/>
      <c r="Z117" s="716"/>
      <c r="AA117" s="1014"/>
      <c r="AB117" s="1015"/>
      <c r="AC117" s="30"/>
      <c r="AD117" s="163">
        <f>IF($A117=0,COUNTA($A$8:$A116),COUNTA($A$8:$A117))</f>
        <v>1</v>
      </c>
      <c r="AG117" s="124"/>
    </row>
    <row r="118" spans="1:33" ht="22.9" hidden="1" customHeight="1" thickBot="1">
      <c r="A118" s="1030"/>
      <c r="B118" s="734"/>
      <c r="C118" s="1036"/>
      <c r="D118" s="1040"/>
      <c r="E118" s="1026"/>
      <c r="F118" s="169"/>
      <c r="G118" s="169"/>
      <c r="H118" s="367"/>
      <c r="I118" s="169"/>
      <c r="J118" s="175"/>
      <c r="K118" s="1045"/>
      <c r="L118" s="1021"/>
      <c r="M118" s="1021"/>
      <c r="N118" s="1021"/>
      <c r="O118" s="1021"/>
      <c r="P118" s="1021"/>
      <c r="Q118" s="1021"/>
      <c r="R118" s="1021"/>
      <c r="S118" s="716"/>
      <c r="T118" s="716"/>
      <c r="U118" s="785"/>
      <c r="V118" s="713"/>
      <c r="W118" s="716"/>
      <c r="X118" s="716"/>
      <c r="Y118" s="716"/>
      <c r="Z118" s="716"/>
      <c r="AA118" s="1014"/>
      <c r="AB118" s="1015"/>
      <c r="AC118" s="30"/>
      <c r="AD118" s="163">
        <f>IF($A118=0,COUNTA($A$8:$A117),COUNTA($A$8:$A118))</f>
        <v>1</v>
      </c>
      <c r="AG118" s="124"/>
    </row>
    <row r="119" spans="1:33" ht="22.9" hidden="1" customHeight="1">
      <c r="A119" s="1030"/>
      <c r="B119" s="734"/>
      <c r="C119" s="1036"/>
      <c r="D119" s="1040"/>
      <c r="E119" s="1026"/>
      <c r="F119" s="169"/>
      <c r="G119" s="169"/>
      <c r="H119" s="367"/>
      <c r="I119" s="169"/>
      <c r="J119" s="175"/>
      <c r="K119" s="1045"/>
      <c r="L119" s="1021"/>
      <c r="M119" s="1021"/>
      <c r="N119" s="1021"/>
      <c r="O119" s="1021"/>
      <c r="P119" s="1021"/>
      <c r="Q119" s="1021"/>
      <c r="R119" s="1021"/>
      <c r="S119" s="716"/>
      <c r="T119" s="716"/>
      <c r="U119" s="785"/>
      <c r="V119" s="713"/>
      <c r="W119" s="716"/>
      <c r="X119" s="716"/>
      <c r="Y119" s="716"/>
      <c r="Z119" s="716"/>
      <c r="AA119" s="1014"/>
      <c r="AB119" s="1015"/>
      <c r="AC119" s="30"/>
      <c r="AD119" s="163">
        <f>IF($A119=0,COUNTA($A$8:$A118),COUNTA($A$8:$A119))</f>
        <v>1</v>
      </c>
      <c r="AG119" s="124"/>
    </row>
    <row r="120" spans="1:33" ht="22.9" hidden="1" customHeight="1">
      <c r="A120" s="1030"/>
      <c r="B120" s="734"/>
      <c r="C120" s="1036"/>
      <c r="D120" s="1040"/>
      <c r="E120" s="1026"/>
      <c r="F120" s="169"/>
      <c r="G120" s="169"/>
      <c r="H120" s="367"/>
      <c r="I120" s="169"/>
      <c r="J120" s="175"/>
      <c r="K120" s="1019"/>
      <c r="L120" s="1021"/>
      <c r="M120" s="1021"/>
      <c r="N120" s="1021"/>
      <c r="O120" s="1021"/>
      <c r="P120" s="1021"/>
      <c r="Q120" s="1021"/>
      <c r="R120" s="1021"/>
      <c r="S120" s="716"/>
      <c r="T120" s="716"/>
      <c r="U120" s="785"/>
      <c r="V120" s="713"/>
      <c r="W120" s="716"/>
      <c r="X120" s="716"/>
      <c r="Y120" s="716"/>
      <c r="Z120" s="716"/>
      <c r="AA120" s="1014"/>
      <c r="AB120" s="1015"/>
      <c r="AC120" s="30"/>
      <c r="AD120" s="163">
        <f>IF($A120=0,COUNTA($A$8:$A119),COUNTA($A$8:$A120))</f>
        <v>1</v>
      </c>
      <c r="AG120" s="124"/>
    </row>
    <row r="121" spans="1:33" ht="22.9" hidden="1" customHeight="1">
      <c r="A121" s="1030"/>
      <c r="B121" s="734"/>
      <c r="C121" s="1036"/>
      <c r="D121" s="1040"/>
      <c r="E121" s="1026"/>
      <c r="F121" s="194"/>
      <c r="G121" s="169"/>
      <c r="H121" s="367"/>
      <c r="I121" s="169"/>
      <c r="J121" s="175"/>
      <c r="K121" s="1019"/>
      <c r="L121" s="1021"/>
      <c r="M121" s="1021"/>
      <c r="N121" s="1021"/>
      <c r="O121" s="1021"/>
      <c r="P121" s="1021"/>
      <c r="Q121" s="1021"/>
      <c r="R121" s="1021"/>
      <c r="S121" s="716"/>
      <c r="T121" s="716"/>
      <c r="U121" s="785"/>
      <c r="V121" s="713"/>
      <c r="W121" s="716"/>
      <c r="X121" s="716"/>
      <c r="Y121" s="716"/>
      <c r="Z121" s="716"/>
      <c r="AA121" s="1014"/>
      <c r="AB121" s="1015"/>
      <c r="AC121" s="30"/>
      <c r="AD121" s="163">
        <f>IF($A121=0,COUNTA($A$8:$A120),COUNTA($A$8:$A121))</f>
        <v>1</v>
      </c>
      <c r="AG121" s="124"/>
    </row>
    <row r="122" spans="1:33" ht="22.9" hidden="1" customHeight="1" thickBot="1">
      <c r="A122" s="1030"/>
      <c r="B122" s="734"/>
      <c r="C122" s="1036"/>
      <c r="D122" s="1040"/>
      <c r="E122" s="1027"/>
      <c r="F122" s="171"/>
      <c r="G122" s="171"/>
      <c r="H122" s="441"/>
      <c r="I122" s="171"/>
      <c r="J122" s="177"/>
      <c r="K122" s="1012"/>
      <c r="L122" s="1021"/>
      <c r="M122" s="1021"/>
      <c r="N122" s="1021"/>
      <c r="O122" s="1021"/>
      <c r="P122" s="1021"/>
      <c r="Q122" s="1021"/>
      <c r="R122" s="1021"/>
      <c r="S122" s="717"/>
      <c r="T122" s="717"/>
      <c r="U122" s="786"/>
      <c r="V122" s="714"/>
      <c r="W122" s="717"/>
      <c r="X122" s="717"/>
      <c r="Y122" s="717"/>
      <c r="Z122" s="717"/>
      <c r="AA122" s="1014"/>
      <c r="AB122" s="1015"/>
      <c r="AC122" s="30"/>
      <c r="AD122" s="163">
        <f>IF($A122=0,COUNTA($A$8:$A121),COUNTA($A$8:$A122))</f>
        <v>1</v>
      </c>
      <c r="AG122" s="124"/>
    </row>
    <row r="123" spans="1:33" ht="22.9" hidden="1" customHeight="1">
      <c r="A123" s="1030"/>
      <c r="B123" s="734"/>
      <c r="C123" s="1036"/>
      <c r="D123" s="1040"/>
      <c r="E123" s="1046"/>
      <c r="F123" s="153"/>
      <c r="G123" s="172"/>
      <c r="H123" s="419"/>
      <c r="I123" s="172"/>
      <c r="J123" s="172"/>
      <c r="K123" s="1048"/>
      <c r="L123" s="1021"/>
      <c r="M123" s="1021"/>
      <c r="N123" s="1021"/>
      <c r="O123" s="1021"/>
      <c r="P123" s="1021"/>
      <c r="Q123" s="1021"/>
      <c r="R123" s="1021"/>
      <c r="S123" s="715"/>
      <c r="T123" s="715"/>
      <c r="U123" s="784"/>
      <c r="V123" s="712"/>
      <c r="W123" s="715"/>
      <c r="X123" s="715"/>
      <c r="Y123" s="715"/>
      <c r="Z123" s="715"/>
      <c r="AA123" s="1014"/>
      <c r="AB123" s="1015"/>
      <c r="AC123" s="30"/>
      <c r="AD123" s="163">
        <f>IF($A123=0,COUNTA($A$8:$A122),COUNTA($A$8:$A123))</f>
        <v>1</v>
      </c>
      <c r="AG123" s="124"/>
    </row>
    <row r="124" spans="1:33" ht="22.9" hidden="1" customHeight="1" thickBot="1">
      <c r="A124" s="1030"/>
      <c r="B124" s="734"/>
      <c r="C124" s="1036"/>
      <c r="D124" s="1040"/>
      <c r="E124" s="1047"/>
      <c r="F124" s="207"/>
      <c r="G124" s="149"/>
      <c r="H124" s="442"/>
      <c r="I124" s="149"/>
      <c r="J124" s="154"/>
      <c r="K124" s="1049"/>
      <c r="L124" s="1021"/>
      <c r="M124" s="1021"/>
      <c r="N124" s="1021"/>
      <c r="O124" s="1021"/>
      <c r="P124" s="1021"/>
      <c r="Q124" s="1021"/>
      <c r="R124" s="1021"/>
      <c r="S124" s="717"/>
      <c r="T124" s="717"/>
      <c r="U124" s="786"/>
      <c r="V124" s="714"/>
      <c r="W124" s="717"/>
      <c r="X124" s="717"/>
      <c r="Y124" s="717"/>
      <c r="Z124" s="717"/>
      <c r="AA124" s="1014"/>
      <c r="AB124" s="1015"/>
      <c r="AC124" s="30"/>
      <c r="AD124" s="163">
        <f>IF($A124=0,COUNTA($A$8:$A123),COUNTA($A$8:$A124))</f>
        <v>1</v>
      </c>
      <c r="AG124" s="124"/>
    </row>
    <row r="125" spans="1:33" ht="22.9" hidden="1" customHeight="1">
      <c r="A125" s="1030"/>
      <c r="B125" s="734"/>
      <c r="C125" s="1036"/>
      <c r="D125" s="1040"/>
      <c r="E125" s="1007"/>
      <c r="F125" s="106"/>
      <c r="G125" s="106"/>
      <c r="H125" s="419"/>
      <c r="I125" s="192"/>
      <c r="J125" s="106"/>
      <c r="K125" s="1010"/>
      <c r="L125" s="1021"/>
      <c r="M125" s="1021"/>
      <c r="N125" s="1021"/>
      <c r="O125" s="1021"/>
      <c r="P125" s="1021"/>
      <c r="Q125" s="1021"/>
      <c r="R125" s="1021"/>
      <c r="S125" s="715"/>
      <c r="T125" s="715"/>
      <c r="U125" s="784"/>
      <c r="V125" s="712"/>
      <c r="W125" s="715"/>
      <c r="X125" s="715"/>
      <c r="Y125" s="715"/>
      <c r="Z125" s="715"/>
      <c r="AA125" s="1014"/>
      <c r="AB125" s="1015"/>
      <c r="AC125" s="30"/>
      <c r="AD125" s="163">
        <f>IF($A125=0,COUNTA($A$8:$A124),COUNTA($A$8:$A125))</f>
        <v>1</v>
      </c>
      <c r="AG125" s="124"/>
    </row>
    <row r="126" spans="1:33" ht="22.9" hidden="1" customHeight="1">
      <c r="A126" s="1030"/>
      <c r="B126" s="734"/>
      <c r="C126" s="1036"/>
      <c r="D126" s="1040"/>
      <c r="E126" s="1008"/>
      <c r="F126" s="165"/>
      <c r="G126" s="105"/>
      <c r="H126" s="443"/>
      <c r="I126" s="179"/>
      <c r="J126" s="105"/>
      <c r="K126" s="1011"/>
      <c r="L126" s="1021"/>
      <c r="M126" s="1021"/>
      <c r="N126" s="1021"/>
      <c r="O126" s="1021"/>
      <c r="P126" s="1021"/>
      <c r="Q126" s="1021"/>
      <c r="R126" s="1021"/>
      <c r="S126" s="716"/>
      <c r="T126" s="716"/>
      <c r="U126" s="785"/>
      <c r="V126" s="713"/>
      <c r="W126" s="716"/>
      <c r="X126" s="716"/>
      <c r="Y126" s="716"/>
      <c r="Z126" s="716"/>
      <c r="AA126" s="1014"/>
      <c r="AB126" s="1015"/>
      <c r="AC126" s="30"/>
      <c r="AD126" s="163">
        <f>IF($A126=0,COUNTA($A$8:$A125),COUNTA($A$8:$A126))</f>
        <v>1</v>
      </c>
      <c r="AG126" s="124"/>
    </row>
    <row r="127" spans="1:33" ht="22.9" hidden="1" customHeight="1" thickBot="1">
      <c r="A127" s="1030"/>
      <c r="B127" s="734"/>
      <c r="C127" s="1036"/>
      <c r="D127" s="1040"/>
      <c r="E127" s="1008"/>
      <c r="F127" s="165"/>
      <c r="G127" s="105"/>
      <c r="H127" s="443"/>
      <c r="I127" s="179"/>
      <c r="J127" s="105"/>
      <c r="K127" s="1011"/>
      <c r="L127" s="1021"/>
      <c r="M127" s="1021"/>
      <c r="N127" s="1021"/>
      <c r="O127" s="1021"/>
      <c r="P127" s="1021"/>
      <c r="Q127" s="1021"/>
      <c r="R127" s="1021"/>
      <c r="S127" s="716"/>
      <c r="T127" s="716"/>
      <c r="U127" s="785"/>
      <c r="V127" s="713"/>
      <c r="W127" s="716"/>
      <c r="X127" s="716"/>
      <c r="Y127" s="716"/>
      <c r="Z127" s="716"/>
      <c r="AA127" s="1014"/>
      <c r="AB127" s="1015"/>
      <c r="AC127" s="30"/>
      <c r="AD127" s="163">
        <f>IF($A127=0,COUNTA($A$8:$A126),COUNTA($A$8:$A127))</f>
        <v>1</v>
      </c>
      <c r="AG127" s="124"/>
    </row>
    <row r="128" spans="1:33" ht="22.9" hidden="1" customHeight="1">
      <c r="A128" s="1030"/>
      <c r="B128" s="734"/>
      <c r="C128" s="1036"/>
      <c r="D128" s="1040"/>
      <c r="E128" s="1008"/>
      <c r="F128" s="165"/>
      <c r="G128" s="105"/>
      <c r="H128" s="443"/>
      <c r="I128" s="179"/>
      <c r="J128" s="105"/>
      <c r="K128" s="1011"/>
      <c r="L128" s="1021"/>
      <c r="M128" s="1021"/>
      <c r="N128" s="1021"/>
      <c r="O128" s="1021"/>
      <c r="P128" s="1021"/>
      <c r="Q128" s="1021"/>
      <c r="R128" s="1021"/>
      <c r="S128" s="716"/>
      <c r="T128" s="716"/>
      <c r="U128" s="785"/>
      <c r="V128" s="713"/>
      <c r="W128" s="716"/>
      <c r="X128" s="716"/>
      <c r="Y128" s="716"/>
      <c r="Z128" s="716"/>
      <c r="AA128" s="1014"/>
      <c r="AB128" s="1015"/>
      <c r="AC128" s="30"/>
      <c r="AD128" s="163">
        <f>IF($A128=0,COUNTA($A$8:$A127),COUNTA($A$8:$A128))</f>
        <v>1</v>
      </c>
      <c r="AG128" s="124"/>
    </row>
    <row r="129" spans="1:48" ht="22.9" hidden="1" customHeight="1">
      <c r="A129" s="1030"/>
      <c r="B129" s="734"/>
      <c r="C129" s="1036"/>
      <c r="D129" s="1040"/>
      <c r="E129" s="1008"/>
      <c r="F129" s="165"/>
      <c r="G129" s="105"/>
      <c r="H129" s="443"/>
      <c r="I129" s="179"/>
      <c r="J129" s="105"/>
      <c r="K129" s="1011"/>
      <c r="L129" s="1021"/>
      <c r="M129" s="1021"/>
      <c r="N129" s="1021"/>
      <c r="O129" s="1021"/>
      <c r="P129" s="1021"/>
      <c r="Q129" s="1021"/>
      <c r="R129" s="1021"/>
      <c r="S129" s="716"/>
      <c r="T129" s="716"/>
      <c r="U129" s="785"/>
      <c r="V129" s="713"/>
      <c r="W129" s="716"/>
      <c r="X129" s="716"/>
      <c r="Y129" s="716"/>
      <c r="Z129" s="716"/>
      <c r="AA129" s="1014"/>
      <c r="AB129" s="1015"/>
      <c r="AC129" s="30"/>
      <c r="AD129" s="163">
        <f>IF($A129=0,COUNTA($A$8:$A128),COUNTA($A$8:$A129))</f>
        <v>1</v>
      </c>
      <c r="AG129" s="124"/>
    </row>
    <row r="130" spans="1:48" ht="22.9" hidden="1" customHeight="1">
      <c r="A130" s="1030"/>
      <c r="B130" s="734"/>
      <c r="C130" s="1036"/>
      <c r="D130" s="1040"/>
      <c r="E130" s="1008"/>
      <c r="F130" s="165"/>
      <c r="G130" s="105"/>
      <c r="H130" s="443"/>
      <c r="I130" s="179"/>
      <c r="J130" s="105"/>
      <c r="K130" s="1011"/>
      <c r="L130" s="1021"/>
      <c r="M130" s="1021"/>
      <c r="N130" s="1021"/>
      <c r="O130" s="1021"/>
      <c r="P130" s="1021"/>
      <c r="Q130" s="1021"/>
      <c r="R130" s="1021"/>
      <c r="S130" s="716"/>
      <c r="T130" s="716"/>
      <c r="U130" s="785"/>
      <c r="V130" s="713"/>
      <c r="W130" s="716"/>
      <c r="X130" s="716"/>
      <c r="Y130" s="716"/>
      <c r="Z130" s="716"/>
      <c r="AA130" s="1014"/>
      <c r="AB130" s="1015"/>
      <c r="AC130" s="30"/>
      <c r="AD130" s="163">
        <f>IF($A130=0,COUNTA($A$8:$A129),COUNTA($A$8:$A130))</f>
        <v>1</v>
      </c>
      <c r="AG130" s="124"/>
    </row>
    <row r="131" spans="1:48" ht="22.9" hidden="1" customHeight="1">
      <c r="A131" s="1030"/>
      <c r="B131" s="734"/>
      <c r="C131" s="1036"/>
      <c r="D131" s="1040"/>
      <c r="E131" s="1008"/>
      <c r="F131" s="105"/>
      <c r="G131" s="105"/>
      <c r="H131" s="443"/>
      <c r="I131" s="179"/>
      <c r="J131" s="105"/>
      <c r="K131" s="1011"/>
      <c r="L131" s="1021"/>
      <c r="M131" s="1021"/>
      <c r="N131" s="1021"/>
      <c r="O131" s="1021"/>
      <c r="P131" s="1021"/>
      <c r="Q131" s="1021"/>
      <c r="R131" s="1021"/>
      <c r="S131" s="716"/>
      <c r="T131" s="716"/>
      <c r="U131" s="785"/>
      <c r="V131" s="713"/>
      <c r="W131" s="716"/>
      <c r="X131" s="716"/>
      <c r="Y131" s="716"/>
      <c r="Z131" s="716"/>
      <c r="AA131" s="1014"/>
      <c r="AB131" s="1015"/>
      <c r="AC131" s="30"/>
      <c r="AD131" s="163">
        <f>IF($A131=0,COUNTA($A$8:$A130),COUNTA($A$8:$A131))</f>
        <v>1</v>
      </c>
      <c r="AG131" s="124"/>
    </row>
    <row r="132" spans="1:48" ht="22.9" hidden="1" customHeight="1" thickBot="1">
      <c r="A132" s="1030"/>
      <c r="B132" s="734"/>
      <c r="C132" s="1036"/>
      <c r="D132" s="1040"/>
      <c r="E132" s="1009"/>
      <c r="F132" s="154"/>
      <c r="G132" s="154"/>
      <c r="H132" s="444"/>
      <c r="I132" s="177"/>
      <c r="J132" s="154"/>
      <c r="K132" s="1012"/>
      <c r="L132" s="1021"/>
      <c r="M132" s="1021"/>
      <c r="N132" s="1021"/>
      <c r="O132" s="1021"/>
      <c r="P132" s="1021"/>
      <c r="Q132" s="1021"/>
      <c r="R132" s="1021"/>
      <c r="S132" s="717"/>
      <c r="T132" s="717"/>
      <c r="U132" s="786"/>
      <c r="V132" s="714"/>
      <c r="W132" s="717"/>
      <c r="X132" s="717"/>
      <c r="Y132" s="717"/>
      <c r="Z132" s="717"/>
      <c r="AA132" s="1014"/>
      <c r="AB132" s="1015"/>
      <c r="AC132" s="30"/>
      <c r="AD132" s="163">
        <f>IF($A132=0,COUNTA($A$8:$A131),COUNTA($A$8:$A132))</f>
        <v>1</v>
      </c>
      <c r="AG132" s="124"/>
    </row>
    <row r="133" spans="1:48" s="67" customFormat="1" ht="22.9" hidden="1" customHeight="1" thickBot="1">
      <c r="A133" s="1031"/>
      <c r="B133" s="1033"/>
      <c r="C133" s="1037"/>
      <c r="D133" s="1041"/>
      <c r="E133" s="118"/>
      <c r="F133" s="1004"/>
      <c r="G133" s="1005"/>
      <c r="H133" s="1005"/>
      <c r="I133" s="1006"/>
      <c r="J133" s="195"/>
      <c r="K133" s="196"/>
      <c r="L133" s="1022"/>
      <c r="M133" s="1022"/>
      <c r="N133" s="1022"/>
      <c r="O133" s="1022"/>
      <c r="P133" s="1022"/>
      <c r="Q133" s="1022"/>
      <c r="R133" s="1022"/>
      <c r="S133" s="64"/>
      <c r="T133" s="64"/>
      <c r="U133" s="65"/>
      <c r="V133" s="66"/>
      <c r="W133" s="64"/>
      <c r="X133" s="64"/>
      <c r="Y133" s="64"/>
      <c r="Z133" s="64"/>
      <c r="AA133" s="1016"/>
      <c r="AB133" s="1017"/>
      <c r="AD133" s="163">
        <f>IF($A133=0,COUNTA($A$8:$A132),COUNTA($A$8:$A133))</f>
        <v>1</v>
      </c>
      <c r="AE133" s="147"/>
      <c r="AF133" s="124"/>
      <c r="AG133" s="124"/>
      <c r="AH133" s="124"/>
      <c r="AI133" s="124"/>
      <c r="AJ133" s="124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</row>
    <row r="134" spans="1:48" s="67" customFormat="1" ht="22.5" customHeight="1" thickTop="1">
      <c r="A134" s="461"/>
      <c r="B134" s="463"/>
      <c r="C134" s="464"/>
      <c r="D134" s="463"/>
      <c r="E134" s="462"/>
      <c r="F134" s="465"/>
      <c r="G134" s="466"/>
      <c r="H134" s="466"/>
      <c r="I134" s="466"/>
      <c r="J134" s="467"/>
      <c r="K134" s="468"/>
      <c r="L134" s="469"/>
      <c r="M134" s="469"/>
      <c r="N134" s="469"/>
      <c r="O134" s="469"/>
      <c r="P134" s="469"/>
      <c r="Q134" s="469"/>
      <c r="R134" s="469"/>
      <c r="S134" s="571" t="s">
        <v>729</v>
      </c>
      <c r="T134" s="572"/>
      <c r="U134" s="572"/>
      <c r="V134" s="572"/>
      <c r="W134" s="572"/>
      <c r="X134" s="572"/>
      <c r="Y134" s="572"/>
      <c r="Z134" s="572"/>
      <c r="AA134" s="572"/>
      <c r="AB134" s="573"/>
    </row>
    <row r="135" spans="1:48" ht="31">
      <c r="A135" s="928" t="s">
        <v>208</v>
      </c>
      <c r="B135" s="928"/>
      <c r="C135" s="928"/>
      <c r="D135" s="928"/>
      <c r="E135" s="928"/>
      <c r="F135" s="928"/>
      <c r="G135" s="197"/>
      <c r="H135" s="445"/>
      <c r="I135" s="198"/>
      <c r="J135" s="68"/>
      <c r="K135" s="68"/>
      <c r="L135" s="68"/>
      <c r="M135" s="68"/>
      <c r="N135" s="68"/>
      <c r="O135" s="68"/>
      <c r="P135" s="68"/>
      <c r="Q135" s="68"/>
      <c r="R135" s="68"/>
      <c r="S135" s="929" t="s">
        <v>80</v>
      </c>
      <c r="T135" s="929"/>
      <c r="U135" s="929"/>
      <c r="V135" s="929"/>
      <c r="W135" s="929"/>
      <c r="X135" s="929"/>
      <c r="Y135" s="929"/>
      <c r="Z135" s="929"/>
      <c r="AA135" s="929"/>
      <c r="AB135" s="929"/>
      <c r="AD135" s="163">
        <f>IF($A135=0,COUNTA($A$8:$A133),COUNTA($A$8:$A135))</f>
        <v>2</v>
      </c>
      <c r="AG135" s="124"/>
    </row>
    <row r="136" spans="1:48" s="69" customFormat="1" ht="43.9" customHeight="1" thickBot="1">
      <c r="A136" s="925" t="s">
        <v>750</v>
      </c>
      <c r="B136" s="926"/>
      <c r="C136" s="926"/>
      <c r="D136" s="926"/>
      <c r="E136" s="926"/>
      <c r="F136" s="926"/>
      <c r="G136" s="926"/>
      <c r="H136" s="926"/>
      <c r="I136" s="926"/>
      <c r="J136" s="926"/>
      <c r="K136" s="926"/>
      <c r="L136" s="926"/>
      <c r="M136" s="926"/>
      <c r="N136" s="926"/>
      <c r="O136" s="926"/>
      <c r="P136" s="926"/>
      <c r="Q136" s="926"/>
      <c r="R136" s="926"/>
      <c r="S136" s="926"/>
      <c r="T136" s="926"/>
      <c r="U136" s="926"/>
      <c r="V136" s="926"/>
      <c r="W136" s="926"/>
      <c r="X136" s="926"/>
      <c r="Y136" s="926"/>
      <c r="Z136" s="926"/>
      <c r="AA136" s="926"/>
      <c r="AB136" s="927"/>
      <c r="AD136" s="163">
        <f>IF($A136=0,COUNTA($A$8:$A135),COUNTA($A$8:$A136))</f>
        <v>3</v>
      </c>
      <c r="AE136" s="147"/>
      <c r="AF136" s="124"/>
      <c r="AG136" s="124"/>
      <c r="AH136" s="124"/>
      <c r="AI136" s="124"/>
      <c r="AJ136" s="124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</row>
    <row r="137" spans="1:48" ht="22" thickBot="1">
      <c r="A137" s="535" t="s">
        <v>209</v>
      </c>
      <c r="B137" s="536"/>
      <c r="C137" s="536"/>
      <c r="D137" s="536"/>
      <c r="E137" s="536"/>
      <c r="F137" s="536"/>
      <c r="G137" s="536"/>
      <c r="H137" s="536"/>
      <c r="I137" s="536"/>
      <c r="J137" s="536"/>
      <c r="K137" s="537"/>
      <c r="L137" s="70">
        <f>L8</f>
        <v>4.5</v>
      </c>
      <c r="M137" s="70">
        <f t="shared" ref="M137:Q137" si="10">M8</f>
        <v>2.8</v>
      </c>
      <c r="N137" s="70">
        <f t="shared" si="10"/>
        <v>1.5</v>
      </c>
      <c r="O137" s="70">
        <f t="shared" si="10"/>
        <v>0</v>
      </c>
      <c r="P137" s="70">
        <f t="shared" si="10"/>
        <v>2.5</v>
      </c>
      <c r="Q137" s="70">
        <f t="shared" si="10"/>
        <v>1</v>
      </c>
      <c r="R137" s="70">
        <f>R8</f>
        <v>825</v>
      </c>
      <c r="S137" s="538" t="s">
        <v>314</v>
      </c>
      <c r="T137" s="539"/>
      <c r="U137" s="539"/>
      <c r="V137" s="539"/>
      <c r="W137" s="539"/>
      <c r="X137" s="539"/>
      <c r="Y137" s="539"/>
      <c r="Z137" s="539"/>
      <c r="AA137" s="539"/>
      <c r="AB137" s="540"/>
      <c r="AD137" s="163">
        <f>IF($A137=0,COUNTA($A$8:$A136),COUNTA($A$8:$A137))</f>
        <v>4</v>
      </c>
      <c r="AG137" s="124"/>
    </row>
    <row r="138" spans="1:48" ht="33.75" customHeight="1">
      <c r="A138" s="547" t="s">
        <v>210</v>
      </c>
      <c r="B138" s="548"/>
      <c r="C138" s="548"/>
      <c r="D138" s="548"/>
      <c r="E138" s="549"/>
      <c r="F138" s="550" t="s">
        <v>254</v>
      </c>
      <c r="G138" s="551"/>
      <c r="H138" s="551"/>
      <c r="I138" s="551"/>
      <c r="J138" s="551"/>
      <c r="K138" s="552"/>
      <c r="L138" s="71" t="s">
        <v>81</v>
      </c>
      <c r="M138" s="71" t="s">
        <v>82</v>
      </c>
      <c r="N138" s="71" t="s">
        <v>83</v>
      </c>
      <c r="O138" s="72" t="s">
        <v>84</v>
      </c>
      <c r="P138" s="72" t="s">
        <v>85</v>
      </c>
      <c r="Q138" s="72" t="s">
        <v>86</v>
      </c>
      <c r="R138" s="71" t="s">
        <v>87</v>
      </c>
      <c r="S138" s="541"/>
      <c r="T138" s="542"/>
      <c r="U138" s="542"/>
      <c r="V138" s="542"/>
      <c r="W138" s="542"/>
      <c r="X138" s="542"/>
      <c r="Y138" s="542"/>
      <c r="Z138" s="542"/>
      <c r="AA138" s="542"/>
      <c r="AB138" s="543"/>
      <c r="AD138" s="163">
        <f>IF($A138=0,COUNTA($A$8:$A137),COUNTA($A$8:$A138))</f>
        <v>5</v>
      </c>
      <c r="AG138" s="124"/>
    </row>
    <row r="139" spans="1:48" ht="33.75" customHeight="1">
      <c r="A139" s="553" t="s">
        <v>88</v>
      </c>
      <c r="B139" s="554"/>
      <c r="C139" s="554"/>
      <c r="D139" s="554"/>
      <c r="E139" s="555"/>
      <c r="F139" s="559" t="s">
        <v>255</v>
      </c>
      <c r="G139" s="560"/>
      <c r="H139" s="560"/>
      <c r="I139" s="560"/>
      <c r="J139" s="560"/>
      <c r="K139" s="561"/>
      <c r="L139" s="73">
        <v>5</v>
      </c>
      <c r="M139" s="74">
        <v>2</v>
      </c>
      <c r="N139" s="73">
        <v>1.5</v>
      </c>
      <c r="O139" s="75" t="s">
        <v>89</v>
      </c>
      <c r="P139" s="75">
        <v>2</v>
      </c>
      <c r="Q139" s="75" t="s">
        <v>90</v>
      </c>
      <c r="R139" s="76">
        <v>670</v>
      </c>
      <c r="S139" s="541"/>
      <c r="T139" s="542"/>
      <c r="U139" s="542"/>
      <c r="V139" s="542"/>
      <c r="W139" s="542"/>
      <c r="X139" s="542"/>
      <c r="Y139" s="542"/>
      <c r="Z139" s="542"/>
      <c r="AA139" s="542"/>
      <c r="AB139" s="543"/>
      <c r="AD139" s="163">
        <f>IF($A139=0,COUNTA($A$8:$A138),COUNTA($A$8:$A139))</f>
        <v>6</v>
      </c>
      <c r="AG139" s="124"/>
    </row>
    <row r="140" spans="1:48" ht="33.75" customHeight="1" thickBot="1">
      <c r="A140" s="556"/>
      <c r="B140" s="557"/>
      <c r="C140" s="557"/>
      <c r="D140" s="557"/>
      <c r="E140" s="558"/>
      <c r="F140" s="562" t="s">
        <v>257</v>
      </c>
      <c r="G140" s="563"/>
      <c r="H140" s="563"/>
      <c r="I140" s="563"/>
      <c r="J140" s="563"/>
      <c r="K140" s="564"/>
      <c r="L140" s="77">
        <v>5.8</v>
      </c>
      <c r="M140" s="78">
        <v>2</v>
      </c>
      <c r="N140" s="77">
        <v>2</v>
      </c>
      <c r="O140" s="79" t="s">
        <v>89</v>
      </c>
      <c r="P140" s="79">
        <v>2.5</v>
      </c>
      <c r="Q140" s="79" t="s">
        <v>90</v>
      </c>
      <c r="R140" s="78">
        <v>775</v>
      </c>
      <c r="S140" s="544"/>
      <c r="T140" s="545"/>
      <c r="U140" s="545"/>
      <c r="V140" s="545"/>
      <c r="W140" s="545"/>
      <c r="X140" s="545"/>
      <c r="Y140" s="545"/>
      <c r="Z140" s="545"/>
      <c r="AA140" s="545"/>
      <c r="AB140" s="546"/>
    </row>
    <row r="141" spans="1:48" ht="39">
      <c r="A141" s="81" t="s">
        <v>212</v>
      </c>
      <c r="B141" s="81"/>
      <c r="C141" s="81"/>
      <c r="D141" s="81"/>
      <c r="E141" s="200"/>
      <c r="F141" s="201" t="s">
        <v>258</v>
      </c>
      <c r="G141" s="201"/>
      <c r="H141" s="446"/>
      <c r="I141" s="201"/>
      <c r="J141" s="80"/>
      <c r="K141" s="80"/>
      <c r="L141" s="80"/>
      <c r="M141" s="80"/>
      <c r="N141" s="80"/>
      <c r="O141" s="80"/>
      <c r="P141" s="80"/>
      <c r="Q141" s="81" t="s">
        <v>91</v>
      </c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</row>
    <row r="142" spans="1:48" ht="35.5">
      <c r="A142" s="81"/>
      <c r="B142" s="81"/>
      <c r="C142" s="81"/>
      <c r="D142" s="81"/>
      <c r="E142" s="200"/>
      <c r="F142" s="200"/>
      <c r="G142" s="201"/>
      <c r="H142" s="446"/>
      <c r="I142" s="201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</row>
    <row r="143" spans="1:48" ht="72" customHeight="1">
      <c r="A143" s="534" t="s">
        <v>259</v>
      </c>
      <c r="B143" s="534"/>
      <c r="C143" s="534"/>
      <c r="D143" s="534"/>
      <c r="E143" s="534"/>
      <c r="F143" s="200"/>
      <c r="G143" s="201"/>
      <c r="H143" s="446"/>
      <c r="I143" s="201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</row>
  </sheetData>
  <mergeCells count="276">
    <mergeCell ref="E10:E19"/>
    <mergeCell ref="Z10:Z19"/>
    <mergeCell ref="S134:AB134"/>
    <mergeCell ref="AA8:AB40"/>
    <mergeCell ref="Z8:Z9"/>
    <mergeCell ref="A8:A40"/>
    <mergeCell ref="B8:B40"/>
    <mergeCell ref="C8:C40"/>
    <mergeCell ref="D8:D40"/>
    <mergeCell ref="L8:L40"/>
    <mergeCell ref="M8:M40"/>
    <mergeCell ref="N8:N40"/>
    <mergeCell ref="O8:O40"/>
    <mergeCell ref="P8:P40"/>
    <mergeCell ref="Q8:Q40"/>
    <mergeCell ref="R8:R40"/>
    <mergeCell ref="E8:E9"/>
    <mergeCell ref="K8:K9"/>
    <mergeCell ref="S8:S9"/>
    <mergeCell ref="T8:T9"/>
    <mergeCell ref="U8:U9"/>
    <mergeCell ref="V8:V9"/>
    <mergeCell ref="W8:W9"/>
    <mergeCell ref="X8:X9"/>
    <mergeCell ref="Y8:Y9"/>
    <mergeCell ref="A1:AB1"/>
    <mergeCell ref="A2:AB2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  <mergeCell ref="T10:T19"/>
    <mergeCell ref="U10:U19"/>
    <mergeCell ref="V10:V19"/>
    <mergeCell ref="W10:W19"/>
    <mergeCell ref="X10:X19"/>
    <mergeCell ref="Y10:Y19"/>
    <mergeCell ref="S10:S19"/>
    <mergeCell ref="Y20:Y29"/>
    <mergeCell ref="K30:K31"/>
    <mergeCell ref="S30:S31"/>
    <mergeCell ref="T30:T31"/>
    <mergeCell ref="U30:U31"/>
    <mergeCell ref="V30:V31"/>
    <mergeCell ref="W30:W31"/>
    <mergeCell ref="X30:X31"/>
    <mergeCell ref="Y30:Y31"/>
    <mergeCell ref="K10:K19"/>
    <mergeCell ref="Z20:Z29"/>
    <mergeCell ref="E32:E39"/>
    <mergeCell ref="K32:K39"/>
    <mergeCell ref="S32:S39"/>
    <mergeCell ref="T32:T39"/>
    <mergeCell ref="U32:U39"/>
    <mergeCell ref="V32:V39"/>
    <mergeCell ref="E20:E29"/>
    <mergeCell ref="K20:K29"/>
    <mergeCell ref="S20:S29"/>
    <mergeCell ref="T20:T29"/>
    <mergeCell ref="U20:U29"/>
    <mergeCell ref="V20:V29"/>
    <mergeCell ref="E30:E31"/>
    <mergeCell ref="W32:W39"/>
    <mergeCell ref="X32:X39"/>
    <mergeCell ref="Y32:Y39"/>
    <mergeCell ref="Z32:Z39"/>
    <mergeCell ref="W20:W29"/>
    <mergeCell ref="X20:X29"/>
    <mergeCell ref="Z30:Z31"/>
    <mergeCell ref="F40:I40"/>
    <mergeCell ref="A41:A70"/>
    <mergeCell ref="B41:B70"/>
    <mergeCell ref="C41:C70"/>
    <mergeCell ref="D41:D70"/>
    <mergeCell ref="E41:E50"/>
    <mergeCell ref="K41:K50"/>
    <mergeCell ref="L41:L70"/>
    <mergeCell ref="Y41:Y50"/>
    <mergeCell ref="E62:E69"/>
    <mergeCell ref="K62:K69"/>
    <mergeCell ref="S62:S69"/>
    <mergeCell ref="T62:T69"/>
    <mergeCell ref="U62:U69"/>
    <mergeCell ref="V62:V69"/>
    <mergeCell ref="W62:W69"/>
    <mergeCell ref="X62:X69"/>
    <mergeCell ref="Y62:Y69"/>
    <mergeCell ref="Z41:Z50"/>
    <mergeCell ref="K60:K61"/>
    <mergeCell ref="S60:S61"/>
    <mergeCell ref="T60:T61"/>
    <mergeCell ref="U60:U61"/>
    <mergeCell ref="V60:V61"/>
    <mergeCell ref="W60:W61"/>
    <mergeCell ref="X60:X61"/>
    <mergeCell ref="Y60:Y61"/>
    <mergeCell ref="Z60:Z61"/>
    <mergeCell ref="AA41:AB70"/>
    <mergeCell ref="E51:E59"/>
    <mergeCell ref="K51:K59"/>
    <mergeCell ref="S51:S59"/>
    <mergeCell ref="T51:T59"/>
    <mergeCell ref="U51:U59"/>
    <mergeCell ref="V51:V59"/>
    <mergeCell ref="W51:W59"/>
    <mergeCell ref="S41:S50"/>
    <mergeCell ref="T41:T50"/>
    <mergeCell ref="U41:U50"/>
    <mergeCell ref="V41:V50"/>
    <mergeCell ref="W41:W50"/>
    <mergeCell ref="X41:X50"/>
    <mergeCell ref="M41:M70"/>
    <mergeCell ref="N41:N70"/>
    <mergeCell ref="O41:O70"/>
    <mergeCell ref="P41:P70"/>
    <mergeCell ref="Q41:Q70"/>
    <mergeCell ref="R41:R70"/>
    <mergeCell ref="X51:X59"/>
    <mergeCell ref="Y51:Y59"/>
    <mergeCell ref="Z51:Z59"/>
    <mergeCell ref="E60:E61"/>
    <mergeCell ref="Z62:Z69"/>
    <mergeCell ref="F70:I70"/>
    <mergeCell ref="A71:A101"/>
    <mergeCell ref="B71:B101"/>
    <mergeCell ref="C71:C101"/>
    <mergeCell ref="D71:D101"/>
    <mergeCell ref="E71:E72"/>
    <mergeCell ref="K71:K72"/>
    <mergeCell ref="X71:X72"/>
    <mergeCell ref="Y71:Y72"/>
    <mergeCell ref="E91:E92"/>
    <mergeCell ref="K91:K92"/>
    <mergeCell ref="S91:S92"/>
    <mergeCell ref="T91:T92"/>
    <mergeCell ref="U91:U92"/>
    <mergeCell ref="V91:V92"/>
    <mergeCell ref="W91:W92"/>
    <mergeCell ref="X91:X92"/>
    <mergeCell ref="Y91:Y92"/>
    <mergeCell ref="F101:I101"/>
    <mergeCell ref="Z71:Z72"/>
    <mergeCell ref="E82:E90"/>
    <mergeCell ref="K82:K90"/>
    <mergeCell ref="S82:S90"/>
    <mergeCell ref="AA71:AB101"/>
    <mergeCell ref="E73:E81"/>
    <mergeCell ref="F73:I73"/>
    <mergeCell ref="K73:K81"/>
    <mergeCell ref="S73:S81"/>
    <mergeCell ref="T73:T81"/>
    <mergeCell ref="U73:U81"/>
    <mergeCell ref="R71:R101"/>
    <mergeCell ref="S71:S72"/>
    <mergeCell ref="T71:T72"/>
    <mergeCell ref="U71:U72"/>
    <mergeCell ref="V71:V72"/>
    <mergeCell ref="W71:W72"/>
    <mergeCell ref="V73:V81"/>
    <mergeCell ref="W73:W81"/>
    <mergeCell ref="L71:L101"/>
    <mergeCell ref="M71:M101"/>
    <mergeCell ref="N71:N101"/>
    <mergeCell ref="O71:O101"/>
    <mergeCell ref="P71:P101"/>
    <mergeCell ref="Q71:Q101"/>
    <mergeCell ref="X73:X81"/>
    <mergeCell ref="Y73:Y81"/>
    <mergeCell ref="Z73:Z81"/>
    <mergeCell ref="T82:T90"/>
    <mergeCell ref="U82:U90"/>
    <mergeCell ref="V82:V90"/>
    <mergeCell ref="W82:W90"/>
    <mergeCell ref="X82:X90"/>
    <mergeCell ref="Y82:Y90"/>
    <mergeCell ref="Z82:Z90"/>
    <mergeCell ref="Z91:Z92"/>
    <mergeCell ref="E93:E100"/>
    <mergeCell ref="K93:K100"/>
    <mergeCell ref="S93:S100"/>
    <mergeCell ref="T93:T100"/>
    <mergeCell ref="U93:U100"/>
    <mergeCell ref="V93:V100"/>
    <mergeCell ref="W93:W100"/>
    <mergeCell ref="X93:X100"/>
    <mergeCell ref="Y93:Y100"/>
    <mergeCell ref="Z93:Z100"/>
    <mergeCell ref="X104:X113"/>
    <mergeCell ref="Y104:Y113"/>
    <mergeCell ref="Z104:Z113"/>
    <mergeCell ref="E114:E122"/>
    <mergeCell ref="A102:A133"/>
    <mergeCell ref="B102:B133"/>
    <mergeCell ref="C102:C133"/>
    <mergeCell ref="D102:D133"/>
    <mergeCell ref="E102:E103"/>
    <mergeCell ref="K102:K103"/>
    <mergeCell ref="X102:X103"/>
    <mergeCell ref="Y102:Y103"/>
    <mergeCell ref="Z102:Z103"/>
    <mergeCell ref="K114:K122"/>
    <mergeCell ref="S114:S122"/>
    <mergeCell ref="T114:T122"/>
    <mergeCell ref="U114:U122"/>
    <mergeCell ref="V114:V122"/>
    <mergeCell ref="W114:W122"/>
    <mergeCell ref="X114:X122"/>
    <mergeCell ref="Y114:Y122"/>
    <mergeCell ref="Z114:Z122"/>
    <mergeCell ref="E123:E124"/>
    <mergeCell ref="K123:K124"/>
    <mergeCell ref="S102:S103"/>
    <mergeCell ref="T102:T103"/>
    <mergeCell ref="U102:U103"/>
    <mergeCell ref="V102:V103"/>
    <mergeCell ref="W102:W103"/>
    <mergeCell ref="W104:W113"/>
    <mergeCell ref="L102:L133"/>
    <mergeCell ref="M102:M133"/>
    <mergeCell ref="N102:N133"/>
    <mergeCell ref="O102:O133"/>
    <mergeCell ref="P102:P133"/>
    <mergeCell ref="Q102:Q133"/>
    <mergeCell ref="S123:S124"/>
    <mergeCell ref="T123:T124"/>
    <mergeCell ref="U123:U124"/>
    <mergeCell ref="V123:V124"/>
    <mergeCell ref="W123:W124"/>
    <mergeCell ref="X125:X132"/>
    <mergeCell ref="Y125:Y132"/>
    <mergeCell ref="Z125:Z132"/>
    <mergeCell ref="F133:I133"/>
    <mergeCell ref="A135:F135"/>
    <mergeCell ref="S135:AB135"/>
    <mergeCell ref="X123:X124"/>
    <mergeCell ref="Y123:Y124"/>
    <mergeCell ref="Z123:Z124"/>
    <mergeCell ref="E125:E132"/>
    <mergeCell ref="K125:K132"/>
    <mergeCell ref="S125:S132"/>
    <mergeCell ref="T125:T132"/>
    <mergeCell ref="U125:U132"/>
    <mergeCell ref="V125:V132"/>
    <mergeCell ref="W125:W132"/>
    <mergeCell ref="AA102:AB133"/>
    <mergeCell ref="E104:E113"/>
    <mergeCell ref="K104:K113"/>
    <mergeCell ref="S104:S113"/>
    <mergeCell ref="T104:T113"/>
    <mergeCell ref="U104:U113"/>
    <mergeCell ref="V104:V113"/>
    <mergeCell ref="R102:R133"/>
    <mergeCell ref="A143:E143"/>
    <mergeCell ref="A136:AB136"/>
    <mergeCell ref="A137:K137"/>
    <mergeCell ref="S137:AB140"/>
    <mergeCell ref="A138:E138"/>
    <mergeCell ref="F138:K138"/>
    <mergeCell ref="A139:E140"/>
    <mergeCell ref="F139:K139"/>
    <mergeCell ref="F140:K140"/>
  </mergeCells>
  <phoneticPr fontId="7" type="noConversion"/>
  <printOptions horizontalCentered="1" verticalCentered="1"/>
  <pageMargins left="0" right="0" top="0" bottom="0" header="0" footer="0"/>
  <pageSetup paperSize="9" scale="41" fitToHeight="0" orientation="portrait" r:id="rId1"/>
  <rowBreaks count="1" manualBreakCount="1">
    <brk id="70" max="27" man="1"/>
  </rowBreaks>
  <colBreaks count="1" manualBreakCount="1">
    <brk id="10" max="1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48"/>
  <sheetViews>
    <sheetView topLeftCell="A137" workbookViewId="0">
      <selection activeCell="J141" sqref="J141:K144"/>
    </sheetView>
  </sheetViews>
  <sheetFormatPr defaultRowHeight="17"/>
  <sheetData>
    <row r="1" spans="1:24" ht="17.5" thickBot="1"/>
    <row r="2" spans="1:24" ht="57" customHeight="1" thickTop="1">
      <c r="A2" s="1116" t="s">
        <v>176</v>
      </c>
      <c r="B2" s="38" t="s">
        <v>177</v>
      </c>
      <c r="C2" s="52">
        <v>1000</v>
      </c>
      <c r="D2" s="52" t="e">
        <f>MROUND(INDEX($C:$C,MATCH(Z2,$AD:$AD,0))*C2/1000,1)</f>
        <v>#N/A</v>
      </c>
      <c r="E2" s="46" t="e">
        <f>D2&amp;+"隻"</f>
        <v>#N/A</v>
      </c>
      <c r="F2" s="53"/>
      <c r="G2" s="1048" t="s">
        <v>180</v>
      </c>
      <c r="I2" s="1121" t="s">
        <v>178</v>
      </c>
      <c r="J2" s="38" t="s">
        <v>149</v>
      </c>
      <c r="K2" s="43">
        <v>38</v>
      </c>
      <c r="L2" s="46" t="e">
        <f>MROUND(INDEX($C:$C,MATCH(AH2,$AD:$AD,0))*K2/1000,1)</f>
        <v>#N/A</v>
      </c>
      <c r="M2" s="46" t="e">
        <f t="shared" ref="M2:M10" si="0">L2&amp;+"K"</f>
        <v>#N/A</v>
      </c>
      <c r="N2" s="46"/>
      <c r="O2" s="1048" t="s">
        <v>165</v>
      </c>
      <c r="Q2" s="1121" t="s">
        <v>112</v>
      </c>
      <c r="R2" s="38" t="s">
        <v>12</v>
      </c>
      <c r="S2" s="43">
        <v>20</v>
      </c>
      <c r="T2" s="43" t="e">
        <f t="shared" ref="T2:T3" si="1">MROUND(INDEX($C:$C,MATCH(AP2,$AD:$AD,0))*S2/1000,1)</f>
        <v>#N/A</v>
      </c>
      <c r="U2" s="46" t="e">
        <f t="shared" ref="U2:U9" si="2">MROUND(T2,1)&amp;+"K"</f>
        <v>#N/A</v>
      </c>
      <c r="V2" s="43"/>
      <c r="W2" s="1112" t="s">
        <v>94</v>
      </c>
    </row>
    <row r="3" spans="1:24" ht="55">
      <c r="A3" s="1117"/>
      <c r="B3" s="39" t="s">
        <v>113</v>
      </c>
      <c r="C3" s="52"/>
      <c r="D3" s="52">
        <v>1</v>
      </c>
      <c r="E3" s="52" t="s">
        <v>114</v>
      </c>
      <c r="F3" s="55"/>
      <c r="G3" s="1119"/>
      <c r="I3" s="1117"/>
      <c r="J3" s="39" t="s">
        <v>109</v>
      </c>
      <c r="K3" s="44">
        <v>45</v>
      </c>
      <c r="L3" s="56" t="e">
        <f>MROUND(INDEX($C:$C,MATCH(AH3,$AD:$AD,0))*K3/1000,1)</f>
        <v>#N/A</v>
      </c>
      <c r="M3" s="56" t="e">
        <f t="shared" si="0"/>
        <v>#N/A</v>
      </c>
      <c r="N3" s="56"/>
      <c r="O3" s="1119"/>
      <c r="Q3" s="1117"/>
      <c r="R3" s="39" t="s">
        <v>111</v>
      </c>
      <c r="S3" s="34">
        <v>11</v>
      </c>
      <c r="T3" s="34" t="e">
        <f t="shared" si="1"/>
        <v>#N/A</v>
      </c>
      <c r="U3" s="57" t="e">
        <f t="shared" si="2"/>
        <v>#N/A</v>
      </c>
      <c r="V3" s="34"/>
      <c r="W3" s="1112"/>
    </row>
    <row r="4" spans="1:24" ht="82.5">
      <c r="A4" s="1117"/>
      <c r="B4" s="44" t="s">
        <v>116</v>
      </c>
      <c r="C4" s="52"/>
      <c r="D4" s="52">
        <v>5</v>
      </c>
      <c r="E4" s="52" t="s">
        <v>117</v>
      </c>
      <c r="F4" s="55"/>
      <c r="G4" s="1119"/>
      <c r="I4" s="1117"/>
      <c r="J4" s="44" t="s">
        <v>110</v>
      </c>
      <c r="K4" s="44"/>
      <c r="L4" s="56">
        <v>0.1</v>
      </c>
      <c r="M4" s="56" t="str">
        <f t="shared" si="0"/>
        <v>0.1K</v>
      </c>
      <c r="N4" s="56"/>
      <c r="O4" s="1119"/>
      <c r="Q4" s="1117"/>
      <c r="R4" s="34" t="s">
        <v>9</v>
      </c>
      <c r="S4" s="34">
        <v>0.5</v>
      </c>
      <c r="T4" s="34" t="e">
        <f>MROUND(INDEX($C:$C,MATCH(AP4,$AD:$AD,0))*S4/1000,0.1)</f>
        <v>#N/A</v>
      </c>
      <c r="U4" s="34" t="e">
        <f>MROUND(T4,0.1)&amp;+"K"</f>
        <v>#N/A</v>
      </c>
      <c r="V4" s="34"/>
      <c r="W4" s="1112"/>
    </row>
    <row r="5" spans="1:24" ht="55">
      <c r="A5" s="1117"/>
      <c r="B5" s="44" t="s">
        <v>14</v>
      </c>
      <c r="C5" s="52"/>
      <c r="D5" s="52" t="e">
        <f>MROUND(INDEX($C:$C,MATCH(Z5,$AD:$AD,0))*C5/1000,1)</f>
        <v>#N/A</v>
      </c>
      <c r="E5" s="52" t="s">
        <v>115</v>
      </c>
      <c r="F5" s="55"/>
      <c r="G5" s="1119"/>
      <c r="I5" s="1117"/>
      <c r="J5" s="44"/>
      <c r="K5" s="44"/>
      <c r="L5" s="56" t="e">
        <f t="shared" ref="L5:L10" si="3">MROUND(INDEX($C:$C,MATCH(AH5,$AD:$AD,0))*K5/1000,1)</f>
        <v>#N/A</v>
      </c>
      <c r="M5" s="56" t="e">
        <f t="shared" si="0"/>
        <v>#N/A</v>
      </c>
      <c r="N5" s="56"/>
      <c r="O5" s="1119"/>
      <c r="Q5" s="1117"/>
      <c r="R5" s="34"/>
      <c r="S5" s="34"/>
      <c r="T5" s="34" t="e">
        <f>MROUND(INDEX($C:$C,MATCH(AP5,$AD:$AD,0))*S5/1000,1)</f>
        <v>#N/A</v>
      </c>
      <c r="U5" s="57" t="e">
        <f t="shared" si="2"/>
        <v>#N/A</v>
      </c>
      <c r="V5" s="44"/>
      <c r="W5" s="1112"/>
    </row>
    <row r="6" spans="1:24" ht="27.5">
      <c r="A6" s="1117"/>
      <c r="B6" s="44"/>
      <c r="C6" s="52"/>
      <c r="D6" s="52" t="e">
        <f t="shared" ref="D6:D10" si="4">MROUND(INDEX($C:$C,MATCH(Z6,$AD:$AD,0))*C6/1000,1)</f>
        <v>#N/A</v>
      </c>
      <c r="E6" s="57" t="e">
        <f t="shared" ref="E6:E10" si="5">D6&amp;+"K"</f>
        <v>#N/A</v>
      </c>
      <c r="F6" s="55"/>
      <c r="G6" s="1119"/>
      <c r="I6" s="1117"/>
      <c r="J6" s="44"/>
      <c r="K6" s="44"/>
      <c r="L6" s="56" t="e">
        <f t="shared" si="3"/>
        <v>#N/A</v>
      </c>
      <c r="M6" s="56" t="e">
        <f t="shared" si="0"/>
        <v>#N/A</v>
      </c>
      <c r="N6" s="56"/>
      <c r="O6" s="1119"/>
      <c r="Q6" s="1117"/>
      <c r="R6" s="34"/>
      <c r="S6" s="34"/>
      <c r="T6" s="34" t="e">
        <f>MROUND(INDEX($C:$C,MATCH(AP6,$AD:$AD,0))*S6/1000,1)</f>
        <v>#N/A</v>
      </c>
      <c r="U6" s="57" t="e">
        <f t="shared" si="2"/>
        <v>#N/A</v>
      </c>
      <c r="V6" s="44"/>
      <c r="W6" s="1112"/>
    </row>
    <row r="7" spans="1:24" ht="27.5">
      <c r="A7" s="1117"/>
      <c r="B7" s="44"/>
      <c r="C7" s="52"/>
      <c r="D7" s="52" t="e">
        <f t="shared" si="4"/>
        <v>#N/A</v>
      </c>
      <c r="E7" s="52" t="e">
        <f t="shared" si="5"/>
        <v>#N/A</v>
      </c>
      <c r="F7" s="55"/>
      <c r="G7" s="1119"/>
      <c r="I7" s="1117"/>
      <c r="J7" s="44"/>
      <c r="K7" s="44"/>
      <c r="L7" s="56" t="e">
        <f t="shared" si="3"/>
        <v>#N/A</v>
      </c>
      <c r="M7" s="56" t="e">
        <f t="shared" si="0"/>
        <v>#N/A</v>
      </c>
      <c r="N7" s="56"/>
      <c r="O7" s="1119"/>
      <c r="Q7" s="1117"/>
      <c r="R7" s="34"/>
      <c r="S7" s="34"/>
      <c r="T7" s="34" t="e">
        <f>MROUND(INDEX($C:$C,MATCH(AP7,$AD:$AD,0))*S7/1000,1)</f>
        <v>#N/A</v>
      </c>
      <c r="U7" s="34" t="e">
        <f t="shared" si="2"/>
        <v>#N/A</v>
      </c>
      <c r="V7" s="44"/>
      <c r="W7" s="1112"/>
    </row>
    <row r="8" spans="1:24" ht="27.5">
      <c r="A8" s="1117"/>
      <c r="B8" s="44"/>
      <c r="C8" s="52"/>
      <c r="D8" s="52" t="e">
        <f>MROUND(INDEX($C:$C,MATCH(Z8,$AD:$AD,0))*C8/1000,1)</f>
        <v>#N/A</v>
      </c>
      <c r="E8" s="52" t="e">
        <f t="shared" si="5"/>
        <v>#N/A</v>
      </c>
      <c r="F8" s="55"/>
      <c r="G8" s="1119"/>
      <c r="I8" s="1117"/>
      <c r="J8" s="44"/>
      <c r="K8" s="44"/>
      <c r="L8" s="56" t="e">
        <f t="shared" si="3"/>
        <v>#N/A</v>
      </c>
      <c r="M8" s="56" t="e">
        <f t="shared" si="0"/>
        <v>#N/A</v>
      </c>
      <c r="N8" s="56"/>
      <c r="O8" s="1119"/>
      <c r="Q8" s="1117"/>
      <c r="R8" s="34"/>
      <c r="S8" s="34"/>
      <c r="T8" s="34" t="e">
        <f>MROUND(INDEX($C:$C,MATCH(AP8,$AD:$AD,0))*S8/1000,1)</f>
        <v>#N/A</v>
      </c>
      <c r="U8" s="57" t="e">
        <f t="shared" si="2"/>
        <v>#N/A</v>
      </c>
      <c r="V8" s="44"/>
      <c r="W8" s="1112"/>
    </row>
    <row r="9" spans="1:24" ht="28" thickBot="1">
      <c r="A9" s="1117"/>
      <c r="B9" s="44"/>
      <c r="C9" s="52"/>
      <c r="D9" s="52" t="e">
        <f t="shared" si="4"/>
        <v>#N/A</v>
      </c>
      <c r="E9" s="52" t="e">
        <f t="shared" si="5"/>
        <v>#N/A</v>
      </c>
      <c r="F9" s="55"/>
      <c r="G9" s="1119"/>
      <c r="I9" s="1117"/>
      <c r="J9" s="44"/>
      <c r="K9" s="44"/>
      <c r="L9" s="56" t="e">
        <f t="shared" si="3"/>
        <v>#N/A</v>
      </c>
      <c r="M9" s="56" t="e">
        <f t="shared" si="0"/>
        <v>#N/A</v>
      </c>
      <c r="N9" s="56"/>
      <c r="O9" s="1119"/>
      <c r="Q9" s="1118"/>
      <c r="R9" s="34"/>
      <c r="S9" s="34"/>
      <c r="T9" s="34" t="e">
        <f>MROUND(INDEX($C:$C,MATCH(AP9,$AD:$AD,0))*S9/1000,1)</f>
        <v>#N/A</v>
      </c>
      <c r="U9" s="34" t="e">
        <f t="shared" si="2"/>
        <v>#N/A</v>
      </c>
      <c r="V9" s="45"/>
      <c r="W9" s="1112"/>
    </row>
    <row r="10" spans="1:24" ht="28" thickBot="1">
      <c r="A10" s="1118"/>
      <c r="B10" s="49"/>
      <c r="C10" s="49"/>
      <c r="D10" s="49" t="e">
        <f t="shared" si="4"/>
        <v>#N/A</v>
      </c>
      <c r="E10" s="49" t="e">
        <f t="shared" si="5"/>
        <v>#N/A</v>
      </c>
      <c r="F10" s="36"/>
      <c r="G10" s="1120"/>
      <c r="I10" s="1118"/>
      <c r="J10" s="44"/>
      <c r="K10" s="44"/>
      <c r="L10" s="56" t="e">
        <f t="shared" si="3"/>
        <v>#N/A</v>
      </c>
      <c r="M10" s="56" t="e">
        <f t="shared" si="0"/>
        <v>#N/A</v>
      </c>
      <c r="N10" s="56"/>
      <c r="O10" s="1119"/>
    </row>
    <row r="13" spans="1:24" ht="17.5" thickBot="1"/>
    <row r="14" spans="1:24" ht="56.5" customHeight="1">
      <c r="B14" s="1121" t="s">
        <v>179</v>
      </c>
      <c r="C14" s="43" t="s">
        <v>5</v>
      </c>
      <c r="D14" s="43">
        <v>10</v>
      </c>
      <c r="E14" s="43" t="e">
        <f t="shared" ref="E14:E21" si="6">MROUND(INDEX($C:$C,MATCH(AA14,$AD:$AD,0))*D14/1000,1)</f>
        <v>#N/A</v>
      </c>
      <c r="F14" s="46" t="e">
        <f t="shared" ref="F14:F21" si="7">MROUND(E14,1)&amp;+"K"</f>
        <v>#N/A</v>
      </c>
      <c r="G14" s="43"/>
      <c r="H14" s="1111" t="s">
        <v>94</v>
      </c>
      <c r="J14" s="1121" t="s">
        <v>102</v>
      </c>
      <c r="K14" s="34" t="s">
        <v>24</v>
      </c>
      <c r="L14" s="34">
        <v>39</v>
      </c>
      <c r="M14" s="43" t="e">
        <f>MROUND(INDEX($C:$C,MATCH(AI14,$AD:$AD,0))*L14/1000,3)</f>
        <v>#N/A</v>
      </c>
      <c r="N14" s="38" t="e">
        <f t="shared" ref="N14:N18" si="8">M14&amp;+"K"</f>
        <v>#N/A</v>
      </c>
      <c r="O14" s="43"/>
      <c r="P14" s="1111" t="s">
        <v>101</v>
      </c>
      <c r="R14" s="1129" t="s">
        <v>182</v>
      </c>
      <c r="S14" s="38" t="s">
        <v>127</v>
      </c>
      <c r="T14" s="38">
        <v>50</v>
      </c>
      <c r="U14" s="38" t="e">
        <f t="shared" ref="U14:U22" si="9">MROUND(INDEX($C:$C,MATCH(AQ14,$AD:$AD,0))*T14/1000,1)</f>
        <v>#N/A</v>
      </c>
      <c r="V14" s="38" t="e">
        <f t="shared" ref="V14:V18" si="10">U14&amp;+"K"</f>
        <v>#N/A</v>
      </c>
      <c r="W14" s="47"/>
      <c r="X14" s="1130" t="s">
        <v>98</v>
      </c>
    </row>
    <row r="15" spans="1:24" ht="55">
      <c r="B15" s="1117"/>
      <c r="C15" s="34" t="s">
        <v>1</v>
      </c>
      <c r="D15" s="34">
        <v>10</v>
      </c>
      <c r="E15" s="34" t="e">
        <f t="shared" si="6"/>
        <v>#N/A</v>
      </c>
      <c r="F15" s="34" t="e">
        <f t="shared" si="7"/>
        <v>#N/A</v>
      </c>
      <c r="G15" s="34"/>
      <c r="H15" s="1112"/>
      <c r="J15" s="1117"/>
      <c r="K15" s="44" t="s">
        <v>92</v>
      </c>
      <c r="L15" s="44">
        <v>26</v>
      </c>
      <c r="M15" s="44" t="e">
        <f>MROUND(INDEX($C:$C,MATCH(AI15,$AD:$AD,0))*L15/1000,3)</f>
        <v>#N/A</v>
      </c>
      <c r="N15" s="44" t="e">
        <f t="shared" si="8"/>
        <v>#N/A</v>
      </c>
      <c r="O15" s="44"/>
      <c r="P15" s="1126"/>
      <c r="R15" s="1115"/>
      <c r="S15" s="39" t="s">
        <v>130</v>
      </c>
      <c r="T15" s="39">
        <v>30</v>
      </c>
      <c r="U15" s="39" t="e">
        <f t="shared" si="9"/>
        <v>#N/A</v>
      </c>
      <c r="V15" s="39" t="e">
        <f t="shared" si="10"/>
        <v>#N/A</v>
      </c>
      <c r="W15" s="48"/>
      <c r="X15" s="1131"/>
    </row>
    <row r="16" spans="1:24" ht="82.5">
      <c r="B16" s="1117"/>
      <c r="C16" s="34" t="s">
        <v>124</v>
      </c>
      <c r="D16" s="34">
        <v>15</v>
      </c>
      <c r="E16" s="34" t="e">
        <f t="shared" si="6"/>
        <v>#N/A</v>
      </c>
      <c r="F16" s="34" t="e">
        <f t="shared" si="7"/>
        <v>#N/A</v>
      </c>
      <c r="G16" s="34"/>
      <c r="H16" s="1112"/>
      <c r="J16" s="1117"/>
      <c r="K16" s="44" t="s">
        <v>95</v>
      </c>
      <c r="L16" s="44">
        <v>5</v>
      </c>
      <c r="M16" s="44" t="e">
        <f>MROUND(INDEX($C:$C,MATCH(AI16,$AD:$AD,0))*L16/1000,3)</f>
        <v>#N/A</v>
      </c>
      <c r="N16" s="44" t="e">
        <f t="shared" si="8"/>
        <v>#N/A</v>
      </c>
      <c r="O16" s="44"/>
      <c r="P16" s="1126"/>
      <c r="R16" s="1115"/>
      <c r="S16" s="39" t="s">
        <v>131</v>
      </c>
      <c r="T16" s="39">
        <v>10</v>
      </c>
      <c r="U16" s="39" t="e">
        <f t="shared" si="9"/>
        <v>#N/A</v>
      </c>
      <c r="V16" s="39" t="e">
        <f t="shared" si="10"/>
        <v>#N/A</v>
      </c>
      <c r="W16" s="48"/>
      <c r="X16" s="1131"/>
    </row>
    <row r="17" spans="1:24" ht="55">
      <c r="B17" s="1117"/>
      <c r="C17" s="34" t="s">
        <v>125</v>
      </c>
      <c r="D17" s="34"/>
      <c r="E17" s="34" t="e">
        <f t="shared" si="6"/>
        <v>#N/A</v>
      </c>
      <c r="F17" s="34" t="s">
        <v>126</v>
      </c>
      <c r="G17" s="34"/>
      <c r="H17" s="1112"/>
      <c r="J17" s="1117"/>
      <c r="K17" s="44" t="s">
        <v>8</v>
      </c>
      <c r="L17" s="44">
        <v>25</v>
      </c>
      <c r="M17" s="44" t="e">
        <f>MROUND(INDEX($C:$C,MATCH(AI17,$AD:$AD,0))*L17/1000,1)</f>
        <v>#N/A</v>
      </c>
      <c r="N17" s="44" t="e">
        <f t="shared" si="8"/>
        <v>#N/A</v>
      </c>
      <c r="O17" s="44"/>
      <c r="P17" s="1126"/>
      <c r="R17" s="1115"/>
      <c r="S17" s="39" t="s">
        <v>21</v>
      </c>
      <c r="T17" s="39">
        <v>5</v>
      </c>
      <c r="U17" s="39" t="e">
        <f t="shared" si="9"/>
        <v>#N/A</v>
      </c>
      <c r="V17" s="39" t="e">
        <f t="shared" si="10"/>
        <v>#N/A</v>
      </c>
      <c r="W17" s="48"/>
      <c r="X17" s="1131"/>
    </row>
    <row r="18" spans="1:24" ht="55">
      <c r="B18" s="1117"/>
      <c r="C18" s="34"/>
      <c r="D18" s="34"/>
      <c r="E18" s="34" t="e">
        <f t="shared" si="6"/>
        <v>#N/A</v>
      </c>
      <c r="F18" s="34" t="e">
        <f t="shared" si="7"/>
        <v>#N/A</v>
      </c>
      <c r="G18" s="34"/>
      <c r="H18" s="1112"/>
      <c r="J18" s="1117"/>
      <c r="K18" s="44" t="s">
        <v>4</v>
      </c>
      <c r="L18" s="44">
        <v>15</v>
      </c>
      <c r="M18" s="44" t="e">
        <f>MROUND(INDEX($C:$C,MATCH(AI18,$AD:$AD,0))*L18/1000,1)</f>
        <v>#N/A</v>
      </c>
      <c r="N18" s="44" t="e">
        <f t="shared" si="8"/>
        <v>#N/A</v>
      </c>
      <c r="O18" s="44"/>
      <c r="P18" s="1126"/>
      <c r="R18" s="1123" t="s">
        <v>181</v>
      </c>
      <c r="S18" s="39" t="s">
        <v>23</v>
      </c>
      <c r="T18" s="39">
        <v>1</v>
      </c>
      <c r="U18" s="39" t="e">
        <f t="shared" si="9"/>
        <v>#N/A</v>
      </c>
      <c r="V18" s="39" t="e">
        <f t="shared" si="10"/>
        <v>#N/A</v>
      </c>
      <c r="W18" s="48"/>
      <c r="X18" s="1131"/>
    </row>
    <row r="19" spans="1:24" ht="55">
      <c r="B19" s="1117"/>
      <c r="C19" s="34"/>
      <c r="D19" s="34"/>
      <c r="E19" s="34" t="e">
        <f t="shared" si="6"/>
        <v>#N/A</v>
      </c>
      <c r="F19" s="34" t="e">
        <f t="shared" si="7"/>
        <v>#N/A</v>
      </c>
      <c r="G19" s="34"/>
      <c r="H19" s="1112"/>
      <c r="J19" s="1117"/>
      <c r="K19" s="44" t="s">
        <v>103</v>
      </c>
      <c r="L19" s="44"/>
      <c r="M19" s="44">
        <v>6</v>
      </c>
      <c r="N19" s="44" t="str">
        <f>MROUND(M19,1)&amp;+"桶"</f>
        <v>6桶</v>
      </c>
      <c r="O19" s="44"/>
      <c r="P19" s="1126"/>
      <c r="R19" s="575"/>
      <c r="S19" s="39" t="s">
        <v>128</v>
      </c>
      <c r="T19" s="39">
        <v>2</v>
      </c>
      <c r="U19" s="39" t="e">
        <f t="shared" si="9"/>
        <v>#N/A</v>
      </c>
      <c r="V19" s="39" t="s">
        <v>166</v>
      </c>
      <c r="W19" s="48"/>
      <c r="X19" s="1131"/>
    </row>
    <row r="20" spans="1:24" ht="55">
      <c r="B20" s="1117"/>
      <c r="C20" s="44"/>
      <c r="D20" s="44"/>
      <c r="E20" s="34" t="e">
        <f t="shared" si="6"/>
        <v>#N/A</v>
      </c>
      <c r="F20" s="34" t="e">
        <f t="shared" si="7"/>
        <v>#N/A</v>
      </c>
      <c r="G20" s="44"/>
      <c r="H20" s="1112"/>
      <c r="J20" s="1117"/>
      <c r="K20" s="44"/>
      <c r="L20" s="44"/>
      <c r="M20" s="44" t="e">
        <f>MROUND(INDEX($C:$C,MATCH(AI20,$AD:$AD,0))*L20/1000,1)</f>
        <v>#N/A</v>
      </c>
      <c r="N20" s="44" t="e">
        <f t="shared" ref="N20:N22" si="11">M20&amp;+"K"</f>
        <v>#N/A</v>
      </c>
      <c r="O20" s="44"/>
      <c r="P20" s="1126"/>
      <c r="R20" s="575"/>
      <c r="S20" s="39" t="s">
        <v>129</v>
      </c>
      <c r="T20" s="39">
        <v>1</v>
      </c>
      <c r="U20" s="39" t="e">
        <f t="shared" si="9"/>
        <v>#N/A</v>
      </c>
      <c r="V20" s="39" t="s">
        <v>93</v>
      </c>
      <c r="W20" s="48"/>
      <c r="X20" s="1126"/>
    </row>
    <row r="21" spans="1:24" ht="28" thickBot="1">
      <c r="B21" s="1118"/>
      <c r="C21" s="45"/>
      <c r="D21" s="45"/>
      <c r="E21" s="45" t="e">
        <f t="shared" si="6"/>
        <v>#N/A</v>
      </c>
      <c r="F21" s="45" t="e">
        <f t="shared" si="7"/>
        <v>#N/A</v>
      </c>
      <c r="G21" s="45"/>
      <c r="H21" s="1113"/>
      <c r="J21" s="1117"/>
      <c r="K21" s="44"/>
      <c r="L21" s="44"/>
      <c r="M21" s="44" t="e">
        <f>MROUND(INDEX($C:$C,MATCH(AI21,$AD:$AD,0))*L21/1000,1)</f>
        <v>#N/A</v>
      </c>
      <c r="N21" s="44" t="e">
        <f t="shared" si="11"/>
        <v>#N/A</v>
      </c>
      <c r="O21" s="44"/>
      <c r="P21" s="1126"/>
      <c r="R21" s="575"/>
      <c r="S21" s="116"/>
      <c r="T21" s="39"/>
      <c r="U21" s="39" t="e">
        <f t="shared" si="9"/>
        <v>#N/A</v>
      </c>
      <c r="V21" s="39" t="e">
        <f t="shared" ref="V21:V22" si="12">U21&amp;+"K"</f>
        <v>#N/A</v>
      </c>
      <c r="W21" s="48"/>
      <c r="X21" s="1126"/>
    </row>
    <row r="22" spans="1:24" ht="28" thickBot="1">
      <c r="J22" s="1118"/>
      <c r="K22" s="44"/>
      <c r="L22" s="44"/>
      <c r="M22" s="44" t="e">
        <f>MROUND(INDEX($C:$C,MATCH(AI22,$AD:$AD,0))*L22/1000,1)</f>
        <v>#N/A</v>
      </c>
      <c r="N22" s="44" t="e">
        <f t="shared" si="11"/>
        <v>#N/A</v>
      </c>
      <c r="O22" s="45"/>
      <c r="P22" s="1120"/>
      <c r="R22" s="577"/>
      <c r="S22" s="42"/>
      <c r="T22" s="42"/>
      <c r="U22" s="42" t="e">
        <f t="shared" si="9"/>
        <v>#N/A</v>
      </c>
      <c r="V22" s="42" t="e">
        <f t="shared" si="12"/>
        <v>#N/A</v>
      </c>
      <c r="W22" s="50"/>
      <c r="X22" s="1120"/>
    </row>
    <row r="24" spans="1:24" ht="17.5" thickBot="1"/>
    <row r="25" spans="1:24" ht="55.5" thickTop="1">
      <c r="A25" s="1122" t="s">
        <v>108</v>
      </c>
      <c r="B25" s="38" t="s">
        <v>13</v>
      </c>
      <c r="C25" s="52">
        <v>55</v>
      </c>
      <c r="D25" s="38" t="e">
        <f>MROUND(INDEX($C:$C,MATCH(Z25,$AD:$AD,0))*C25/1000,3)</f>
        <v>#N/A</v>
      </c>
      <c r="E25" s="38" t="e">
        <f t="shared" ref="E25:E32" si="13">D25&amp;+"K"</f>
        <v>#N/A</v>
      </c>
      <c r="F25" s="38"/>
      <c r="G25" s="1132" t="s">
        <v>169</v>
      </c>
      <c r="J25" s="1134" t="s">
        <v>119</v>
      </c>
      <c r="K25" s="46" t="s">
        <v>1</v>
      </c>
      <c r="L25" s="46">
        <v>56</v>
      </c>
      <c r="M25" s="43" t="e">
        <f t="shared" ref="M25:M33" si="14">MROUND(INDEX($C:$C,MATCH(AI25,$AD:$AD,0))*L25/1000,1)</f>
        <v>#N/A</v>
      </c>
      <c r="N25" s="43" t="e">
        <f>M25&amp;+"K"</f>
        <v>#N/A</v>
      </c>
      <c r="O25" s="43"/>
      <c r="P25" s="1125" t="s">
        <v>94</v>
      </c>
      <c r="R25" s="1116" t="s">
        <v>183</v>
      </c>
      <c r="S25" s="38" t="s">
        <v>30</v>
      </c>
      <c r="T25" s="52">
        <v>1000</v>
      </c>
      <c r="U25" s="47" t="e">
        <f>MROUND(INDEX($C:$C,MATCH(AQ25,$AD:$AD,0))*T25/1000,1)</f>
        <v>#N/A</v>
      </c>
      <c r="V25" s="46" t="e">
        <f>U25&amp;+"隻"</f>
        <v>#N/A</v>
      </c>
      <c r="W25" s="53"/>
      <c r="X25" s="1048" t="s">
        <v>188</v>
      </c>
    </row>
    <row r="26" spans="1:24" ht="55">
      <c r="A26" s="1123"/>
      <c r="B26" s="39" t="s">
        <v>118</v>
      </c>
      <c r="C26" s="52">
        <v>9</v>
      </c>
      <c r="D26" s="39" t="e">
        <f>MROUND(INDEX($C:$C,MATCH(Z26,$AD:$AD,0))*C26/1000,1)</f>
        <v>#N/A</v>
      </c>
      <c r="E26" s="39" t="e">
        <f t="shared" si="13"/>
        <v>#N/A</v>
      </c>
      <c r="F26" s="39"/>
      <c r="G26" s="1133"/>
      <c r="J26" s="1135"/>
      <c r="K26" s="56" t="s">
        <v>22</v>
      </c>
      <c r="L26" s="56">
        <v>14.5</v>
      </c>
      <c r="M26" s="44" t="e">
        <f t="shared" si="14"/>
        <v>#N/A</v>
      </c>
      <c r="N26" s="44" t="e">
        <f t="shared" ref="N26:N33" si="15">M26&amp;+"K"</f>
        <v>#N/A</v>
      </c>
      <c r="O26" s="44"/>
      <c r="P26" s="1126"/>
      <c r="R26" s="1117"/>
      <c r="S26" s="39" t="s">
        <v>120</v>
      </c>
      <c r="T26" s="52">
        <v>1.5</v>
      </c>
      <c r="U26" s="52" t="e">
        <f>MROUND(INDEX($C:$C,MATCH(AQ26,$AD:$AD,0))*T26/1000,1)</f>
        <v>#N/A</v>
      </c>
      <c r="V26" s="52" t="e">
        <f>U26&amp;+"K"</f>
        <v>#N/A</v>
      </c>
      <c r="W26" s="55"/>
      <c r="X26" s="1119"/>
    </row>
    <row r="27" spans="1:24" ht="55">
      <c r="A27" s="1123"/>
      <c r="B27" s="44" t="s">
        <v>0</v>
      </c>
      <c r="C27" s="52">
        <v>15</v>
      </c>
      <c r="D27" s="40" t="e">
        <f>MROUND(INDEX($C:$C,MATCH(Z27,$AD:$AD,0))*C27/1000,1)</f>
        <v>#N/A</v>
      </c>
      <c r="E27" s="40" t="e">
        <f t="shared" si="13"/>
        <v>#N/A</v>
      </c>
      <c r="F27" s="39"/>
      <c r="G27" s="1133"/>
      <c r="J27" s="1135"/>
      <c r="K27" s="56" t="s">
        <v>6</v>
      </c>
      <c r="L27" s="56">
        <v>5</v>
      </c>
      <c r="M27" s="44" t="e">
        <f t="shared" si="14"/>
        <v>#N/A</v>
      </c>
      <c r="N27" s="44" t="e">
        <f t="shared" si="15"/>
        <v>#N/A</v>
      </c>
      <c r="O27" s="44"/>
      <c r="P27" s="1126"/>
      <c r="R27" s="1117"/>
      <c r="S27" s="44" t="s">
        <v>121</v>
      </c>
      <c r="T27" s="52">
        <v>0.4</v>
      </c>
      <c r="U27" s="52" t="e">
        <f>MROUND(INDEX($C:$C,MATCH(AQ27,$AD:$AD,0))*T27/1000,0.1)</f>
        <v>#N/A</v>
      </c>
      <c r="V27" s="52" t="e">
        <f>U27&amp;+"K"</f>
        <v>#N/A</v>
      </c>
      <c r="W27" s="55"/>
      <c r="X27" s="1119"/>
    </row>
    <row r="28" spans="1:24" ht="82.5">
      <c r="A28" s="1123"/>
      <c r="B28" s="35" t="s">
        <v>7</v>
      </c>
      <c r="C28" s="35">
        <v>8</v>
      </c>
      <c r="D28" s="39" t="e">
        <f>MROUND(INDEX($C:$C,MATCH(Z28,$AD:$AD,0))*C28/1000,1)</f>
        <v>#N/A</v>
      </c>
      <c r="E28" s="39" t="e">
        <f t="shared" si="13"/>
        <v>#N/A</v>
      </c>
      <c r="F28" s="40"/>
      <c r="G28" s="1126"/>
      <c r="J28" s="1135"/>
      <c r="K28" s="111" t="s">
        <v>23</v>
      </c>
      <c r="L28" s="111">
        <v>1.5</v>
      </c>
      <c r="M28" s="44" t="e">
        <f t="shared" si="14"/>
        <v>#N/A</v>
      </c>
      <c r="N28" s="44" t="e">
        <f t="shared" si="15"/>
        <v>#N/A</v>
      </c>
      <c r="O28" s="44"/>
      <c r="P28" s="1126"/>
      <c r="R28" s="1117"/>
      <c r="S28" s="44" t="s">
        <v>122</v>
      </c>
      <c r="T28" s="52"/>
      <c r="U28" s="52" t="e">
        <f t="shared" ref="U28:U33" si="16">MROUND(INDEX($C:$C,MATCH(AQ28,$AD:$AD,0))*T28/1000,1)</f>
        <v>#N/A</v>
      </c>
      <c r="V28" s="52" t="s">
        <v>123</v>
      </c>
      <c r="W28" s="55"/>
      <c r="X28" s="1119"/>
    </row>
    <row r="29" spans="1:24" ht="110">
      <c r="A29" s="1123"/>
      <c r="B29" s="35" t="s">
        <v>106</v>
      </c>
      <c r="C29" s="35">
        <v>0.9</v>
      </c>
      <c r="D29" s="40" t="e">
        <f>MROUND(INDEX($C:$C,MATCH(Z29,$AD:$AD,0))*C29/1000,1)</f>
        <v>#N/A</v>
      </c>
      <c r="E29" s="40" t="e">
        <f t="shared" si="13"/>
        <v>#N/A</v>
      </c>
      <c r="F29" s="40"/>
      <c r="G29" s="1126"/>
      <c r="J29" s="1135"/>
      <c r="K29" s="56"/>
      <c r="L29" s="56"/>
      <c r="M29" s="44" t="e">
        <f t="shared" si="14"/>
        <v>#N/A</v>
      </c>
      <c r="N29" s="44" t="e">
        <f t="shared" si="15"/>
        <v>#N/A</v>
      </c>
      <c r="O29" s="44"/>
      <c r="P29" s="1126"/>
      <c r="R29" s="1117"/>
      <c r="S29" s="44"/>
      <c r="T29" s="52"/>
      <c r="U29" s="52" t="e">
        <f t="shared" si="16"/>
        <v>#N/A</v>
      </c>
      <c r="V29" s="52" t="e">
        <f>U29&amp;+"K"</f>
        <v>#N/A</v>
      </c>
      <c r="W29" s="55"/>
      <c r="X29" s="1119"/>
    </row>
    <row r="30" spans="1:24" ht="55">
      <c r="A30" s="1123"/>
      <c r="B30" s="39" t="s">
        <v>107</v>
      </c>
      <c r="C30" s="39">
        <v>2.2000000000000002</v>
      </c>
      <c r="D30" s="39" t="e">
        <f>MROUND(INDEX($C:$C,MATCH(Z30,$AD:$AD,0))*C30/1000,1)</f>
        <v>#N/A</v>
      </c>
      <c r="E30" s="40" t="e">
        <f t="shared" si="13"/>
        <v>#N/A</v>
      </c>
      <c r="F30" s="40"/>
      <c r="G30" s="1126"/>
      <c r="J30" s="1135"/>
      <c r="K30" s="56"/>
      <c r="L30" s="56"/>
      <c r="M30" s="44" t="e">
        <f t="shared" si="14"/>
        <v>#N/A</v>
      </c>
      <c r="N30" s="44" t="e">
        <f t="shared" si="15"/>
        <v>#N/A</v>
      </c>
      <c r="O30" s="44"/>
      <c r="P30" s="1126"/>
      <c r="R30" s="1117"/>
      <c r="S30" s="44"/>
      <c r="T30" s="52"/>
      <c r="U30" s="52" t="e">
        <f t="shared" si="16"/>
        <v>#N/A</v>
      </c>
      <c r="V30" s="52" t="e">
        <f t="shared" ref="V30:V33" si="17">U30&amp;+"K"</f>
        <v>#N/A</v>
      </c>
      <c r="W30" s="55"/>
      <c r="X30" s="1119"/>
    </row>
    <row r="31" spans="1:24" ht="55">
      <c r="A31" s="1123"/>
      <c r="B31" s="35" t="s">
        <v>25</v>
      </c>
      <c r="C31" s="35"/>
      <c r="D31" s="39">
        <v>1</v>
      </c>
      <c r="E31" s="40" t="str">
        <f>D31&amp;+"盒"</f>
        <v>1盒</v>
      </c>
      <c r="F31" s="40"/>
      <c r="G31" s="1126"/>
      <c r="J31" s="1135"/>
      <c r="K31" s="111"/>
      <c r="L31" s="111"/>
      <c r="M31" s="44" t="e">
        <f t="shared" si="14"/>
        <v>#N/A</v>
      </c>
      <c r="N31" s="44" t="e">
        <f t="shared" si="15"/>
        <v>#N/A</v>
      </c>
      <c r="O31" s="44"/>
      <c r="P31" s="1126"/>
      <c r="R31" s="1117"/>
      <c r="S31" s="44"/>
      <c r="T31" s="52"/>
      <c r="U31" s="52" t="e">
        <f t="shared" si="16"/>
        <v>#N/A</v>
      </c>
      <c r="V31" s="52" t="e">
        <f t="shared" si="17"/>
        <v>#N/A</v>
      </c>
      <c r="W31" s="55"/>
      <c r="X31" s="1119"/>
    </row>
    <row r="32" spans="1:24" ht="82.5">
      <c r="A32" s="1123"/>
      <c r="B32" s="35" t="s">
        <v>168</v>
      </c>
      <c r="C32" s="35">
        <v>0.3</v>
      </c>
      <c r="D32" s="40" t="e">
        <f>MROUND(INDEX($C:$C,MATCH(Z32,$AD:$AD,0))*C32/1000,0.1)</f>
        <v>#N/A</v>
      </c>
      <c r="E32" s="40" t="e">
        <f t="shared" si="13"/>
        <v>#N/A</v>
      </c>
      <c r="F32" s="40"/>
      <c r="G32" s="1126"/>
      <c r="J32" s="1135"/>
      <c r="K32" s="111"/>
      <c r="L32" s="111"/>
      <c r="M32" s="44" t="e">
        <f t="shared" si="14"/>
        <v>#N/A</v>
      </c>
      <c r="N32" s="44" t="e">
        <f t="shared" si="15"/>
        <v>#N/A</v>
      </c>
      <c r="O32" s="44"/>
      <c r="P32" s="1126"/>
      <c r="R32" s="1117"/>
      <c r="S32" s="44"/>
      <c r="T32" s="52"/>
      <c r="U32" s="52" t="e">
        <f t="shared" si="16"/>
        <v>#N/A</v>
      </c>
      <c r="V32" s="52" t="e">
        <f t="shared" si="17"/>
        <v>#N/A</v>
      </c>
      <c r="W32" s="55"/>
      <c r="X32" s="1119"/>
    </row>
    <row r="33" spans="1:24" ht="28" thickBot="1">
      <c r="A33" s="1124"/>
      <c r="B33" s="35"/>
      <c r="C33" s="35"/>
      <c r="D33" s="41" t="e">
        <f t="shared" ref="D33" si="18">MROUND(INDEX($C:$C,MATCH(Z33,$AD:$AD,0))*C33/1000,1)</f>
        <v>#N/A</v>
      </c>
      <c r="E33" s="41" t="e">
        <f t="shared" ref="E33" si="19">MROUND(D33,1)&amp;+"K"</f>
        <v>#N/A</v>
      </c>
      <c r="F33" s="42"/>
      <c r="G33" s="1126"/>
      <c r="J33" s="1136"/>
      <c r="K33" s="50"/>
      <c r="L33" s="50"/>
      <c r="M33" s="44" t="e">
        <f t="shared" si="14"/>
        <v>#N/A</v>
      </c>
      <c r="N33" s="44" t="e">
        <f t="shared" si="15"/>
        <v>#N/A</v>
      </c>
      <c r="O33" s="45"/>
      <c r="P33" s="1126"/>
      <c r="R33" s="1118"/>
      <c r="S33" s="49"/>
      <c r="T33" s="49"/>
      <c r="U33" s="49" t="e">
        <f t="shared" si="16"/>
        <v>#N/A</v>
      </c>
      <c r="V33" s="50" t="e">
        <f t="shared" si="17"/>
        <v>#N/A</v>
      </c>
      <c r="W33" s="36"/>
      <c r="X33" s="1120"/>
    </row>
    <row r="35" spans="1:24" ht="17.5" thickBot="1"/>
    <row r="36" spans="1:24" ht="83" thickTop="1">
      <c r="A36" s="1121" t="s">
        <v>140</v>
      </c>
      <c r="B36" s="46" t="s">
        <v>105</v>
      </c>
      <c r="C36" s="46">
        <v>70</v>
      </c>
      <c r="D36" s="38" t="e">
        <f>MROUND(INDEX($C:$C,MATCH(Z36,$AD:$AD,0))*C36/1000,3)</f>
        <v>#N/A</v>
      </c>
      <c r="E36" s="38" t="e">
        <f>D36&amp;+"K"</f>
        <v>#N/A</v>
      </c>
      <c r="F36" s="38"/>
      <c r="G36" s="1125" t="s">
        <v>170</v>
      </c>
      <c r="J36" s="1127" t="s">
        <v>147</v>
      </c>
      <c r="K36" s="43" t="s">
        <v>11</v>
      </c>
      <c r="L36" s="43">
        <v>5</v>
      </c>
      <c r="M36" s="46" t="e">
        <f>MROUND(INDEX($C:$C,MATCH(AI36,$AD:$AD,0))*L36/1000,3)</f>
        <v>#N/A</v>
      </c>
      <c r="N36" s="63" t="e">
        <f t="shared" ref="N36:N43" si="20">M36&amp;+"K"</f>
        <v>#N/A</v>
      </c>
      <c r="O36" s="43"/>
      <c r="P36" s="1111" t="s">
        <v>94</v>
      </c>
      <c r="R36" s="1114" t="s">
        <v>143</v>
      </c>
      <c r="S36" s="113" t="s">
        <v>141</v>
      </c>
      <c r="T36" s="113">
        <v>89.5</v>
      </c>
      <c r="U36" s="90" t="e">
        <f>MROUND(INDEX($C:$C,MATCH(AQ36,$AD:$AD,0))*T36/1000,1)</f>
        <v>#N/A</v>
      </c>
      <c r="V36" s="61" t="e">
        <f>U36&amp;+"K"</f>
        <v>#N/A</v>
      </c>
      <c r="W36" s="38"/>
      <c r="X36" s="1132" t="s">
        <v>99</v>
      </c>
    </row>
    <row r="37" spans="1:24" ht="110">
      <c r="A37" s="1117"/>
      <c r="B37" s="56" t="s">
        <v>5</v>
      </c>
      <c r="C37" s="56">
        <v>26</v>
      </c>
      <c r="D37" s="39" t="e">
        <f t="shared" ref="D37:D44" si="21">MROUND(INDEX($C:$C,MATCH(Z37,$AD:$AD,0))*C37/1000,1)</f>
        <v>#N/A</v>
      </c>
      <c r="E37" s="39" t="e">
        <f t="shared" ref="E37:E38" si="22">D37&amp;+"K"</f>
        <v>#N/A</v>
      </c>
      <c r="F37" s="39"/>
      <c r="G37" s="1126"/>
      <c r="J37" s="1117"/>
      <c r="K37" s="34" t="s">
        <v>146</v>
      </c>
      <c r="L37" s="44">
        <v>8</v>
      </c>
      <c r="M37" s="48" t="e">
        <f t="shared" ref="M37:M43" si="23">MROUND(INDEX($C:$C,MATCH(AI37,$AD:$AD,0))*L37/1000,1)</f>
        <v>#N/A</v>
      </c>
      <c r="N37" s="52" t="e">
        <f t="shared" si="20"/>
        <v>#N/A</v>
      </c>
      <c r="O37" s="34"/>
      <c r="P37" s="1112"/>
      <c r="R37" s="1115"/>
      <c r="S37" s="114" t="s">
        <v>106</v>
      </c>
      <c r="T37" s="114">
        <v>0.9</v>
      </c>
      <c r="U37" s="39" t="e">
        <f>MROUND(INDEX($C:$C,MATCH(AQ37,$AD:$AD,0))*T37/1000,1)</f>
        <v>#N/A</v>
      </c>
      <c r="V37" s="39" t="e">
        <f t="shared" ref="V37:V44" si="24">U37&amp;+"K"</f>
        <v>#N/A</v>
      </c>
      <c r="W37" s="40"/>
      <c r="X37" s="1133"/>
    </row>
    <row r="38" spans="1:24" ht="82.5">
      <c r="A38" s="1117"/>
      <c r="B38" s="56" t="s">
        <v>6</v>
      </c>
      <c r="C38" s="56">
        <v>7</v>
      </c>
      <c r="D38" s="39" t="e">
        <f t="shared" si="21"/>
        <v>#N/A</v>
      </c>
      <c r="E38" s="39" t="e">
        <f t="shared" si="22"/>
        <v>#N/A</v>
      </c>
      <c r="F38" s="39"/>
      <c r="G38" s="1126"/>
      <c r="J38" s="1117"/>
      <c r="K38" s="34" t="s">
        <v>145</v>
      </c>
      <c r="L38" s="44">
        <v>17</v>
      </c>
      <c r="M38" s="48" t="e">
        <f t="shared" si="23"/>
        <v>#N/A</v>
      </c>
      <c r="N38" s="52" t="e">
        <f t="shared" si="20"/>
        <v>#N/A</v>
      </c>
      <c r="O38" s="34"/>
      <c r="P38" s="1112"/>
      <c r="R38" s="1115"/>
      <c r="S38" s="114" t="s">
        <v>132</v>
      </c>
      <c r="T38" s="114">
        <v>22</v>
      </c>
      <c r="U38" s="40" t="e">
        <f>MROUND(INDEX($C:$C,MATCH(AQ38,$AD:$AD,0))*T38/1000,3)</f>
        <v>#N/A</v>
      </c>
      <c r="V38" s="40" t="e">
        <f t="shared" si="24"/>
        <v>#N/A</v>
      </c>
      <c r="W38" s="40"/>
      <c r="X38" s="1126"/>
    </row>
    <row r="39" spans="1:24" ht="55">
      <c r="A39" s="1117"/>
      <c r="B39" s="44" t="s">
        <v>137</v>
      </c>
      <c r="C39" s="44"/>
      <c r="D39" s="39" t="e">
        <f t="shared" si="21"/>
        <v>#N/A</v>
      </c>
      <c r="E39" s="39" t="s">
        <v>138</v>
      </c>
      <c r="F39" s="40"/>
      <c r="G39" s="1126"/>
      <c r="J39" s="1117"/>
      <c r="K39" s="34"/>
      <c r="L39" s="44"/>
      <c r="M39" s="48" t="e">
        <f t="shared" si="23"/>
        <v>#N/A</v>
      </c>
      <c r="N39" s="52" t="e">
        <f t="shared" si="20"/>
        <v>#N/A</v>
      </c>
      <c r="O39" s="34"/>
      <c r="P39" s="1112"/>
      <c r="R39" s="1115"/>
      <c r="S39" s="114" t="s">
        <v>1</v>
      </c>
      <c r="T39" s="114">
        <v>33</v>
      </c>
      <c r="U39" s="40" t="e">
        <f>MROUND(INDEX($C:$C,MATCH(AQ39,$AD:$AD,0))*T39/1000,1)</f>
        <v>#N/A</v>
      </c>
      <c r="V39" s="40" t="e">
        <f t="shared" si="24"/>
        <v>#N/A</v>
      </c>
      <c r="W39" s="40"/>
      <c r="X39" s="1126"/>
    </row>
    <row r="40" spans="1:24" ht="82.5">
      <c r="A40" s="1117"/>
      <c r="B40" s="44" t="s">
        <v>139</v>
      </c>
      <c r="C40" s="44"/>
      <c r="D40" s="39" t="e">
        <f t="shared" si="21"/>
        <v>#N/A</v>
      </c>
      <c r="E40" s="39" t="s">
        <v>126</v>
      </c>
      <c r="F40" s="40"/>
      <c r="G40" s="1126"/>
      <c r="J40" s="1117"/>
      <c r="K40" s="34"/>
      <c r="L40" s="44"/>
      <c r="M40" s="48" t="e">
        <f t="shared" si="23"/>
        <v>#N/A</v>
      </c>
      <c r="N40" s="52" t="e">
        <f t="shared" si="20"/>
        <v>#N/A</v>
      </c>
      <c r="O40" s="34"/>
      <c r="P40" s="1112"/>
      <c r="R40" s="1115"/>
      <c r="S40" s="114" t="s">
        <v>184</v>
      </c>
      <c r="T40" s="114">
        <v>5</v>
      </c>
      <c r="U40" s="40" t="e">
        <f>MROUND(INDEX($C:$C,MATCH(AQ40,$AD:$AD,0))*T40/1000,1)</f>
        <v>#N/A</v>
      </c>
      <c r="V40" s="40" t="e">
        <f t="shared" si="24"/>
        <v>#N/A</v>
      </c>
      <c r="W40" s="40"/>
      <c r="X40" s="1126"/>
    </row>
    <row r="41" spans="1:24" ht="82.5">
      <c r="A41" s="1117"/>
      <c r="B41" s="44" t="s">
        <v>26</v>
      </c>
      <c r="C41" s="44"/>
      <c r="D41" s="39" t="e">
        <f t="shared" si="21"/>
        <v>#N/A</v>
      </c>
      <c r="E41" s="39" t="s">
        <v>154</v>
      </c>
      <c r="F41" s="40"/>
      <c r="G41" s="1126"/>
      <c r="J41" s="1117"/>
      <c r="K41" s="34"/>
      <c r="L41" s="44"/>
      <c r="M41" s="48" t="e">
        <f t="shared" si="23"/>
        <v>#N/A</v>
      </c>
      <c r="N41" s="52" t="e">
        <f t="shared" si="20"/>
        <v>#N/A</v>
      </c>
      <c r="O41" s="34"/>
      <c r="P41" s="1112"/>
      <c r="R41" s="1137" t="s">
        <v>186</v>
      </c>
      <c r="S41" s="114" t="s">
        <v>34</v>
      </c>
      <c r="T41" s="114"/>
      <c r="U41" s="41" t="e">
        <f>MROUND(INDEX($C:$C,MATCH(AQ41,$AD:$AD,0))*T41/1000,1)</f>
        <v>#N/A</v>
      </c>
      <c r="V41" s="41" t="s">
        <v>136</v>
      </c>
      <c r="W41" s="40"/>
      <c r="X41" s="1126"/>
    </row>
    <row r="42" spans="1:24" ht="55">
      <c r="A42" s="1117"/>
      <c r="B42" s="44"/>
      <c r="C42" s="44"/>
      <c r="D42" s="39" t="e">
        <f t="shared" si="21"/>
        <v>#N/A</v>
      </c>
      <c r="E42" s="39" t="e">
        <f t="shared" ref="E42:E44" si="25">D42&amp;+"K"</f>
        <v>#N/A</v>
      </c>
      <c r="F42" s="40"/>
      <c r="G42" s="1126"/>
      <c r="J42" s="1117"/>
      <c r="K42" s="44"/>
      <c r="L42" s="44"/>
      <c r="M42" s="48" t="e">
        <f t="shared" si="23"/>
        <v>#N/A</v>
      </c>
      <c r="N42" s="52" t="e">
        <f t="shared" si="20"/>
        <v>#N/A</v>
      </c>
      <c r="O42" s="44"/>
      <c r="P42" s="1112"/>
      <c r="R42" s="1138"/>
      <c r="S42" s="114" t="s">
        <v>133</v>
      </c>
      <c r="T42" s="114">
        <v>0.4</v>
      </c>
      <c r="U42" s="40" t="e">
        <f>MROUND(INDEX($C:$C,MATCH(AQ42,$AD:$AD,0))*T42/1000,0.1)</f>
        <v>#N/A</v>
      </c>
      <c r="V42" s="40" t="e">
        <f t="shared" si="24"/>
        <v>#N/A</v>
      </c>
      <c r="W42" s="40"/>
      <c r="X42" s="1126"/>
    </row>
    <row r="43" spans="1:24" ht="83" thickBot="1">
      <c r="A43" s="1117"/>
      <c r="B43" s="44"/>
      <c r="C43" s="44"/>
      <c r="D43" s="39" t="e">
        <f t="shared" si="21"/>
        <v>#N/A</v>
      </c>
      <c r="E43" s="39" t="e">
        <f t="shared" si="25"/>
        <v>#N/A</v>
      </c>
      <c r="F43" s="40"/>
      <c r="G43" s="1126"/>
      <c r="J43" s="1128"/>
      <c r="K43" s="45"/>
      <c r="L43" s="45"/>
      <c r="M43" s="51" t="e">
        <f t="shared" si="23"/>
        <v>#N/A</v>
      </c>
      <c r="N43" s="50" t="e">
        <f t="shared" si="20"/>
        <v>#N/A</v>
      </c>
      <c r="O43" s="45"/>
      <c r="P43" s="1113"/>
      <c r="R43" s="1138"/>
      <c r="S43" s="114" t="s">
        <v>185</v>
      </c>
      <c r="T43" s="114"/>
      <c r="U43" s="41" t="e">
        <f>MROUND(INDEX($C:$C,MATCH(AQ43,$AD:$AD,0))*T43/1000,1)</f>
        <v>#N/A</v>
      </c>
      <c r="V43" s="41" t="s">
        <v>154</v>
      </c>
      <c r="W43" s="41"/>
      <c r="X43" s="1126"/>
    </row>
    <row r="44" spans="1:24" ht="28" thickBot="1">
      <c r="A44" s="1118"/>
      <c r="B44" s="44"/>
      <c r="C44" s="44"/>
      <c r="D44" s="42" t="e">
        <f t="shared" si="21"/>
        <v>#N/A</v>
      </c>
      <c r="E44" s="42" t="e">
        <f t="shared" si="25"/>
        <v>#N/A</v>
      </c>
      <c r="F44" s="42"/>
      <c r="G44" s="1113"/>
      <c r="R44" s="1138"/>
      <c r="S44" s="114"/>
      <c r="T44" s="114"/>
      <c r="U44" s="41" t="e">
        <f>MROUND(INDEX($C:$C,MATCH(AQ44,$AD:$AD,0))*T44/1000,1)</f>
        <v>#N/A</v>
      </c>
      <c r="V44" s="41" t="e">
        <f t="shared" si="24"/>
        <v>#N/A</v>
      </c>
      <c r="W44" s="41"/>
      <c r="X44" s="1126"/>
    </row>
    <row r="45" spans="1:24" ht="28" thickBot="1">
      <c r="R45" s="1139"/>
      <c r="S45" s="114"/>
      <c r="T45" s="114"/>
      <c r="U45" s="41" t="e">
        <f>MROUND(INDEX($C:$C,MATCH(AQ45,$AD:$AD,0))*T45/1000,1)</f>
        <v>#N/A</v>
      </c>
      <c r="V45" s="41" t="e">
        <f t="shared" ref="V45" si="26">MROUND(U45,1)&amp;+"K"</f>
        <v>#N/A</v>
      </c>
      <c r="W45" s="42"/>
      <c r="X45" s="1126"/>
    </row>
    <row r="49" spans="1:24" ht="17.5" thickBot="1"/>
    <row r="50" spans="1:24" ht="55">
      <c r="A50" s="1121" t="s">
        <v>153</v>
      </c>
      <c r="B50" s="43" t="s">
        <v>150</v>
      </c>
      <c r="C50" s="43">
        <v>33</v>
      </c>
      <c r="D50" s="43" t="e">
        <f>MROUND(INDEX($C:$C,MATCH(Z50,$AD:$AD,0))*C50/1000,1)</f>
        <v>#N/A</v>
      </c>
      <c r="E50" s="38" t="e">
        <f t="shared" ref="E50:E57" si="27">D50&amp;+"K"</f>
        <v>#N/A</v>
      </c>
      <c r="F50" s="43"/>
      <c r="G50" s="1125" t="s">
        <v>171</v>
      </c>
      <c r="J50" s="1121" t="s">
        <v>155</v>
      </c>
      <c r="K50" s="38" t="s">
        <v>148</v>
      </c>
      <c r="L50" s="43">
        <v>40</v>
      </c>
      <c r="M50" s="46" t="e">
        <f t="shared" ref="M50:M57" si="28">MROUND(INDEX($C:$C,MATCH(AI50,$AD:$AD,0))*L50/1000,1)</f>
        <v>#N/A</v>
      </c>
      <c r="N50" s="38" t="e">
        <f t="shared" ref="N50:N57" si="29">M50&amp;+"K"</f>
        <v>#N/A</v>
      </c>
      <c r="O50" s="43"/>
      <c r="P50" s="1111" t="s">
        <v>94</v>
      </c>
      <c r="R50" s="1122" t="s">
        <v>158</v>
      </c>
      <c r="S50" s="119" t="s">
        <v>156</v>
      </c>
      <c r="T50" s="38">
        <v>52</v>
      </c>
      <c r="U50" s="43" t="e">
        <f>MROUND(INDEX($C:$C,MATCH(AQ50,$AD:$AD,0))*T50/1000,1)</f>
        <v>#N/A</v>
      </c>
      <c r="V50" s="43" t="e">
        <f t="shared" ref="V50:V58" si="30">U50&amp;+"K"</f>
        <v>#N/A</v>
      </c>
      <c r="W50" s="43"/>
      <c r="X50" s="1125" t="s">
        <v>94</v>
      </c>
    </row>
    <row r="51" spans="1:24" ht="55">
      <c r="A51" s="1117"/>
      <c r="B51" s="49" t="s">
        <v>151</v>
      </c>
      <c r="C51" s="49">
        <v>17</v>
      </c>
      <c r="D51" s="49" t="e">
        <f>MROUND(INDEX($C:$C,MATCH(Z51,$AD:$AD,0))*C51/1000,3)</f>
        <v>#N/A</v>
      </c>
      <c r="E51" s="49" t="e">
        <f t="shared" si="27"/>
        <v>#N/A</v>
      </c>
      <c r="F51" s="49"/>
      <c r="G51" s="1126"/>
      <c r="J51" s="1117"/>
      <c r="K51" s="39" t="s">
        <v>3</v>
      </c>
      <c r="L51" s="34">
        <v>1.7</v>
      </c>
      <c r="M51" s="56" t="e">
        <f t="shared" si="28"/>
        <v>#N/A</v>
      </c>
      <c r="N51" s="34" t="e">
        <f t="shared" si="29"/>
        <v>#N/A</v>
      </c>
      <c r="O51" s="34"/>
      <c r="P51" s="1112"/>
      <c r="R51" s="1123"/>
      <c r="S51" s="120" t="s">
        <v>142</v>
      </c>
      <c r="T51" s="44">
        <v>8</v>
      </c>
      <c r="U51" s="44" t="e">
        <f>MROUND(INDEX($C:$C,MATCH(AQ51,$AD:$AD,0))*T51/1000,1)</f>
        <v>#N/A</v>
      </c>
      <c r="V51" s="44" t="e">
        <f t="shared" si="30"/>
        <v>#N/A</v>
      </c>
      <c r="W51" s="44"/>
      <c r="X51" s="1126"/>
    </row>
    <row r="52" spans="1:24" ht="55">
      <c r="A52" s="1117"/>
      <c r="B52" s="44" t="s">
        <v>152</v>
      </c>
      <c r="C52" s="44"/>
      <c r="D52" s="44" t="e">
        <f t="shared" ref="D52:D57" si="31">MROUND(INDEX($C:$C,MATCH(Z52,$AD:$AD,0))*C52/1000,1)</f>
        <v>#N/A</v>
      </c>
      <c r="E52" s="44" t="s">
        <v>154</v>
      </c>
      <c r="F52" s="44"/>
      <c r="G52" s="1126"/>
      <c r="J52" s="1117"/>
      <c r="K52" s="34" t="s">
        <v>144</v>
      </c>
      <c r="L52" s="34"/>
      <c r="M52" s="56" t="e">
        <f t="shared" si="28"/>
        <v>#N/A</v>
      </c>
      <c r="N52" s="34" t="s">
        <v>93</v>
      </c>
      <c r="O52" s="34"/>
      <c r="P52" s="1112"/>
      <c r="R52" s="1123"/>
      <c r="S52" s="117" t="s">
        <v>10</v>
      </c>
      <c r="T52" s="44">
        <v>3</v>
      </c>
      <c r="U52" s="44" t="e">
        <f>MROUND(INDEX($C:$C,MATCH(AQ52,$AD:$AD,0))*T52/1000,1)</f>
        <v>#N/A</v>
      </c>
      <c r="V52" s="44" t="e">
        <f t="shared" si="30"/>
        <v>#N/A</v>
      </c>
      <c r="W52" s="44"/>
      <c r="X52" s="1126"/>
    </row>
    <row r="53" spans="1:24" ht="55">
      <c r="A53" s="1117"/>
      <c r="B53" s="49"/>
      <c r="C53" s="49"/>
      <c r="D53" s="49" t="e">
        <f t="shared" si="31"/>
        <v>#N/A</v>
      </c>
      <c r="E53" s="49" t="e">
        <f t="shared" si="27"/>
        <v>#N/A</v>
      </c>
      <c r="F53" s="44"/>
      <c r="G53" s="1126"/>
      <c r="J53" s="1117"/>
      <c r="K53" s="44"/>
      <c r="L53" s="44"/>
      <c r="M53" s="34" t="e">
        <f t="shared" si="28"/>
        <v>#N/A</v>
      </c>
      <c r="N53" s="34" t="e">
        <f t="shared" si="29"/>
        <v>#N/A</v>
      </c>
      <c r="O53" s="34"/>
      <c r="P53" s="1112"/>
      <c r="R53" s="1123"/>
      <c r="S53" s="117" t="s">
        <v>12</v>
      </c>
      <c r="T53" s="44">
        <v>5</v>
      </c>
      <c r="U53" s="44" t="e">
        <f>MROUND(INDEX($C:$C,MATCH(AQ53,$AD:$AD,0))*T53/1000,1)</f>
        <v>#N/A</v>
      </c>
      <c r="V53" s="44" t="e">
        <f t="shared" si="30"/>
        <v>#N/A</v>
      </c>
      <c r="W53" s="44"/>
      <c r="X53" s="1126"/>
    </row>
    <row r="54" spans="1:24" ht="55">
      <c r="A54" s="1117"/>
      <c r="B54" s="44"/>
      <c r="C54" s="44"/>
      <c r="D54" s="44" t="e">
        <f t="shared" si="31"/>
        <v>#N/A</v>
      </c>
      <c r="E54" s="44" t="e">
        <f t="shared" si="27"/>
        <v>#N/A</v>
      </c>
      <c r="F54" s="44"/>
      <c r="G54" s="1126"/>
      <c r="J54" s="1117"/>
      <c r="K54" s="44"/>
      <c r="L54" s="44"/>
      <c r="M54" s="34" t="e">
        <f t="shared" si="28"/>
        <v>#N/A</v>
      </c>
      <c r="N54" s="34" t="e">
        <f t="shared" si="29"/>
        <v>#N/A</v>
      </c>
      <c r="O54" s="34"/>
      <c r="P54" s="1112"/>
      <c r="R54" s="1123"/>
      <c r="S54" s="117" t="s">
        <v>157</v>
      </c>
      <c r="T54" s="44">
        <v>0.2</v>
      </c>
      <c r="U54" s="44" t="e">
        <f>MROUND(INDEX($C:$C,MATCH(AQ54,$AD:$AD,0))*T54/1000,0.1)</f>
        <v>#N/A</v>
      </c>
      <c r="V54" s="44" t="e">
        <f t="shared" si="30"/>
        <v>#N/A</v>
      </c>
      <c r="W54" s="44"/>
      <c r="X54" s="1126"/>
    </row>
    <row r="55" spans="1:24" ht="27.5">
      <c r="A55" s="1117"/>
      <c r="B55" s="49"/>
      <c r="C55" s="49"/>
      <c r="D55" s="49" t="e">
        <f t="shared" si="31"/>
        <v>#N/A</v>
      </c>
      <c r="E55" s="49" t="e">
        <f t="shared" si="27"/>
        <v>#N/A</v>
      </c>
      <c r="F55" s="44"/>
      <c r="G55" s="1126"/>
      <c r="J55" s="1117"/>
      <c r="K55" s="44"/>
      <c r="L55" s="44"/>
      <c r="M55" s="34" t="e">
        <f t="shared" si="28"/>
        <v>#N/A</v>
      </c>
      <c r="N55" s="34" t="e">
        <f t="shared" si="29"/>
        <v>#N/A</v>
      </c>
      <c r="O55" s="34"/>
      <c r="P55" s="1112"/>
      <c r="R55" s="1123"/>
      <c r="S55" s="44"/>
      <c r="T55" s="44"/>
      <c r="U55" s="44" t="e">
        <f>MROUND(INDEX($C:$C,MATCH(AQ55,$AD:$AD,0))*T55/1000,1)</f>
        <v>#N/A</v>
      </c>
      <c r="V55" s="44" t="e">
        <f t="shared" si="30"/>
        <v>#N/A</v>
      </c>
      <c r="W55" s="44"/>
      <c r="X55" s="1126"/>
    </row>
    <row r="56" spans="1:24" ht="27.5">
      <c r="A56" s="1117"/>
      <c r="B56" s="44"/>
      <c r="C56" s="44"/>
      <c r="D56" s="44" t="e">
        <f t="shared" si="31"/>
        <v>#N/A</v>
      </c>
      <c r="E56" s="44" t="e">
        <f t="shared" si="27"/>
        <v>#N/A</v>
      </c>
      <c r="F56" s="44"/>
      <c r="G56" s="1126"/>
      <c r="J56" s="1117"/>
      <c r="K56" s="49"/>
      <c r="L56" s="49"/>
      <c r="M56" s="34" t="e">
        <f t="shared" si="28"/>
        <v>#N/A</v>
      </c>
      <c r="N56" s="34" t="e">
        <f t="shared" si="29"/>
        <v>#N/A</v>
      </c>
      <c r="O56" s="44"/>
      <c r="P56" s="1112"/>
      <c r="R56" s="1123"/>
      <c r="S56" s="44"/>
      <c r="T56" s="44"/>
      <c r="U56" s="44" t="e">
        <f>MROUND(INDEX($C:$C,MATCH(AQ56,$AD:$AD,0))*T56/1000,1)</f>
        <v>#N/A</v>
      </c>
      <c r="V56" s="44" t="e">
        <f t="shared" si="30"/>
        <v>#N/A</v>
      </c>
      <c r="W56" s="44"/>
      <c r="X56" s="1126"/>
    </row>
    <row r="57" spans="1:24" ht="28" thickBot="1">
      <c r="A57" s="1118"/>
      <c r="B57" s="37"/>
      <c r="C57" s="37"/>
      <c r="D57" s="37" t="e">
        <f t="shared" si="31"/>
        <v>#N/A</v>
      </c>
      <c r="E57" s="37" t="e">
        <f t="shared" si="27"/>
        <v>#N/A</v>
      </c>
      <c r="F57" s="37"/>
      <c r="G57" s="1126"/>
      <c r="J57" s="1118"/>
      <c r="K57" s="50"/>
      <c r="L57" s="50"/>
      <c r="M57" s="45" t="e">
        <f t="shared" si="28"/>
        <v>#N/A</v>
      </c>
      <c r="N57" s="45" t="e">
        <f t="shared" si="29"/>
        <v>#N/A</v>
      </c>
      <c r="O57" s="45"/>
      <c r="P57" s="1113"/>
      <c r="R57" s="1123"/>
      <c r="S57" s="44"/>
      <c r="T57" s="44"/>
      <c r="U57" s="44" t="e">
        <f>MROUND(INDEX($C:$C,MATCH(AQ57,$AD:$AD,0))*T57/1000,1)</f>
        <v>#N/A</v>
      </c>
      <c r="V57" s="44" t="e">
        <f t="shared" si="30"/>
        <v>#N/A</v>
      </c>
      <c r="W57" s="44"/>
      <c r="X57" s="1126"/>
    </row>
    <row r="58" spans="1:24" ht="28" thickBot="1">
      <c r="R58" s="1124"/>
      <c r="S58" s="44"/>
      <c r="T58" s="44"/>
      <c r="U58" s="44" t="e">
        <f>MROUND(INDEX($C:$C,MATCH(AQ58,$AD:$AD,0))*T58/1000,1)</f>
        <v>#N/A</v>
      </c>
      <c r="V58" s="44" t="e">
        <f t="shared" si="30"/>
        <v>#N/A</v>
      </c>
      <c r="W58" s="45"/>
      <c r="X58" s="1120"/>
    </row>
    <row r="60" spans="1:24" ht="17.5" thickBot="1"/>
    <row r="61" spans="1:24" ht="82.5">
      <c r="A61" s="1122" t="s">
        <v>162</v>
      </c>
      <c r="B61" s="109" t="s">
        <v>163</v>
      </c>
      <c r="C61" s="109">
        <v>70</v>
      </c>
      <c r="D61" s="35" t="e">
        <f>MROUND(INDEX($C:$C,MATCH(Z61,$AD:$AD,0))*C61/1000,3)</f>
        <v>#N/A</v>
      </c>
      <c r="E61" s="35" t="e">
        <f t="shared" ref="E61:E69" si="32">D61&amp;+"K"</f>
        <v>#N/A</v>
      </c>
      <c r="F61" s="38"/>
      <c r="G61" s="1132" t="s">
        <v>167</v>
      </c>
      <c r="J61" s="1147" t="s">
        <v>159</v>
      </c>
      <c r="K61" s="121" t="s">
        <v>160</v>
      </c>
      <c r="L61" s="109">
        <v>0.7</v>
      </c>
      <c r="M61" s="43" t="e">
        <f t="shared" ref="M61:M68" si="33">MROUND(INDEX($C:$C,MATCH(AI61,$AD:$AD,0))*L61/1000,1)</f>
        <v>#N/A</v>
      </c>
      <c r="N61" s="46" t="e">
        <f t="shared" ref="N61:N68" si="34">MROUND(M61,1)&amp;+"K"</f>
        <v>#N/A</v>
      </c>
      <c r="O61" s="43"/>
      <c r="P61" s="1112"/>
      <c r="R61" s="574" t="s">
        <v>318</v>
      </c>
      <c r="S61" s="230" t="s">
        <v>341</v>
      </c>
      <c r="T61" s="222">
        <v>52</v>
      </c>
      <c r="U61" s="222" t="e">
        <f>MROUND(INDEX($C:$C,MATCH(AQ61,$AD:$AD,0))*T61/1000,1)</f>
        <v>#N/A</v>
      </c>
      <c r="V61" s="222" t="e">
        <f>U61&amp;+"K"</f>
        <v>#N/A</v>
      </c>
      <c r="W61" s="222"/>
      <c r="X61" s="726" t="s">
        <v>100</v>
      </c>
    </row>
    <row r="62" spans="1:24" ht="55">
      <c r="A62" s="1123"/>
      <c r="B62" s="110" t="s">
        <v>1</v>
      </c>
      <c r="C62" s="110">
        <v>35</v>
      </c>
      <c r="D62" s="39" t="e">
        <f t="shared" ref="D62:D64" si="35">MROUND(INDEX($C:$C,MATCH(Z62,$AD:$AD,0))*C62/1000,1)</f>
        <v>#N/A</v>
      </c>
      <c r="E62" s="35" t="e">
        <f t="shared" si="32"/>
        <v>#N/A</v>
      </c>
      <c r="F62" s="39"/>
      <c r="G62" s="1133"/>
      <c r="J62" s="1148"/>
      <c r="K62" s="112" t="s">
        <v>161</v>
      </c>
      <c r="L62" s="115">
        <v>17</v>
      </c>
      <c r="M62" s="44" t="e">
        <f t="shared" si="33"/>
        <v>#N/A</v>
      </c>
      <c r="N62" s="57" t="e">
        <f t="shared" si="34"/>
        <v>#N/A</v>
      </c>
      <c r="O62" s="34"/>
      <c r="P62" s="1112"/>
      <c r="R62" s="615"/>
      <c r="S62" s="231" t="s">
        <v>233</v>
      </c>
      <c r="T62" s="223">
        <v>33</v>
      </c>
      <c r="U62" s="223" t="e">
        <f>MROUND(INDEX($C:$C,MATCH(AQ62,$AD:$AD,0))*T62/1000,1)</f>
        <v>#N/A</v>
      </c>
      <c r="V62" s="223" t="e">
        <f t="shared" ref="V62:V69" si="36">U62&amp;+"K"</f>
        <v>#N/A</v>
      </c>
      <c r="W62" s="223"/>
      <c r="X62" s="636"/>
    </row>
    <row r="63" spans="1:24" ht="82.5">
      <c r="A63" s="1123"/>
      <c r="B63" s="110" t="s">
        <v>164</v>
      </c>
      <c r="C63" s="110">
        <v>0.9</v>
      </c>
      <c r="D63" s="39" t="e">
        <f t="shared" si="35"/>
        <v>#N/A</v>
      </c>
      <c r="E63" s="35" t="e">
        <f t="shared" si="32"/>
        <v>#N/A</v>
      </c>
      <c r="F63" s="39"/>
      <c r="G63" s="1133"/>
      <c r="J63" s="1148"/>
      <c r="K63" s="115"/>
      <c r="L63" s="115"/>
      <c r="M63" s="34" t="e">
        <f t="shared" si="33"/>
        <v>#N/A</v>
      </c>
      <c r="N63" s="57" t="e">
        <f t="shared" si="34"/>
        <v>#N/A</v>
      </c>
      <c r="O63" s="34"/>
      <c r="P63" s="1112"/>
      <c r="R63" s="615"/>
      <c r="S63" s="223"/>
      <c r="T63" s="223"/>
      <c r="U63" s="223"/>
      <c r="V63" s="223"/>
      <c r="W63" s="223"/>
      <c r="X63" s="636"/>
    </row>
    <row r="64" spans="1:24" ht="55">
      <c r="A64" s="1123"/>
      <c r="B64" s="110" t="s">
        <v>2</v>
      </c>
      <c r="C64" s="110">
        <v>7</v>
      </c>
      <c r="D64" s="35" t="e">
        <f t="shared" si="35"/>
        <v>#N/A</v>
      </c>
      <c r="E64" s="35" t="e">
        <f t="shared" si="32"/>
        <v>#N/A</v>
      </c>
      <c r="F64" s="40"/>
      <c r="G64" s="1126"/>
      <c r="J64" s="1148"/>
      <c r="K64" s="115"/>
      <c r="L64" s="115"/>
      <c r="M64" s="34" t="e">
        <f t="shared" si="33"/>
        <v>#N/A</v>
      </c>
      <c r="N64" s="34" t="e">
        <f t="shared" si="34"/>
        <v>#N/A</v>
      </c>
      <c r="O64" s="44"/>
      <c r="P64" s="1112"/>
      <c r="R64" s="615"/>
      <c r="S64" s="326" t="s">
        <v>411</v>
      </c>
      <c r="T64" s="223">
        <v>7</v>
      </c>
      <c r="U64" s="223" t="e">
        <f t="shared" ref="U64:U69" si="37">MROUND(INDEX($C:$C,MATCH(AQ64,$AD:$AD,0))*T64/1000,1)</f>
        <v>#N/A</v>
      </c>
      <c r="V64" s="223" t="e">
        <f t="shared" si="36"/>
        <v>#N/A</v>
      </c>
      <c r="W64" s="223"/>
      <c r="X64" s="636"/>
    </row>
    <row r="65" spans="1:24" ht="55">
      <c r="A65" s="1123"/>
      <c r="B65" s="110" t="s">
        <v>104</v>
      </c>
      <c r="C65" s="110"/>
      <c r="D65" s="35">
        <v>2</v>
      </c>
      <c r="E65" s="35" t="str">
        <f>D65&amp;+"桶"</f>
        <v>2桶</v>
      </c>
      <c r="F65" s="40"/>
      <c r="G65" s="1126"/>
      <c r="J65" s="1148"/>
      <c r="K65" s="110"/>
      <c r="L65" s="110"/>
      <c r="M65" s="34" t="e">
        <f t="shared" si="33"/>
        <v>#N/A</v>
      </c>
      <c r="N65" s="57" t="e">
        <f t="shared" si="34"/>
        <v>#N/A</v>
      </c>
      <c r="O65" s="44"/>
      <c r="P65" s="1112"/>
      <c r="R65" s="615"/>
      <c r="S65" s="223" t="s">
        <v>234</v>
      </c>
      <c r="T65" s="223">
        <v>7</v>
      </c>
      <c r="U65" s="223" t="e">
        <f t="shared" si="37"/>
        <v>#N/A</v>
      </c>
      <c r="V65" s="223" t="e">
        <f t="shared" si="36"/>
        <v>#N/A</v>
      </c>
      <c r="W65" s="223"/>
      <c r="X65" s="636"/>
    </row>
    <row r="66" spans="1:24" ht="55">
      <c r="A66" s="1123"/>
      <c r="B66" s="110"/>
      <c r="C66" s="110"/>
      <c r="D66" s="35" t="e">
        <f t="shared" ref="D66:D69" si="38">MROUND(INDEX($C:$C,MATCH(Z66,$AD:$AD,0))*C66/1000,1)</f>
        <v>#N/A</v>
      </c>
      <c r="E66" s="35" t="e">
        <f t="shared" si="32"/>
        <v>#N/A</v>
      </c>
      <c r="F66" s="40"/>
      <c r="G66" s="1126"/>
      <c r="J66" s="1148"/>
      <c r="K66" s="107"/>
      <c r="L66" s="107"/>
      <c r="M66" s="34" t="e">
        <f t="shared" si="33"/>
        <v>#N/A</v>
      </c>
      <c r="N66" s="34" t="e">
        <f t="shared" si="34"/>
        <v>#N/A</v>
      </c>
      <c r="O66" s="44"/>
      <c r="P66" s="1112"/>
      <c r="R66" s="615"/>
      <c r="S66" s="244" t="s">
        <v>319</v>
      </c>
      <c r="T66" s="223"/>
      <c r="U66" s="223" t="e">
        <f t="shared" si="37"/>
        <v>#N/A</v>
      </c>
      <c r="V66" s="223" t="s">
        <v>342</v>
      </c>
      <c r="W66" s="223"/>
      <c r="X66" s="636"/>
    </row>
    <row r="67" spans="1:24" ht="27.5">
      <c r="A67" s="1123"/>
      <c r="B67" s="110"/>
      <c r="C67" s="110"/>
      <c r="D67" s="35" t="e">
        <f t="shared" si="38"/>
        <v>#N/A</v>
      </c>
      <c r="E67" s="35" t="e">
        <f t="shared" si="32"/>
        <v>#N/A</v>
      </c>
      <c r="F67" s="40"/>
      <c r="G67" s="1126"/>
      <c r="J67" s="1148"/>
      <c r="K67" s="34"/>
      <c r="L67" s="34"/>
      <c r="M67" s="34" t="e">
        <f t="shared" si="33"/>
        <v>#N/A</v>
      </c>
      <c r="N67" s="57" t="e">
        <f t="shared" si="34"/>
        <v>#N/A</v>
      </c>
      <c r="O67" s="44"/>
      <c r="P67" s="1112"/>
      <c r="R67" s="615"/>
      <c r="S67" s="223"/>
      <c r="T67" s="223"/>
      <c r="U67" s="223" t="e">
        <f t="shared" si="37"/>
        <v>#N/A</v>
      </c>
      <c r="V67" s="223" t="e">
        <f t="shared" si="36"/>
        <v>#N/A</v>
      </c>
      <c r="W67" s="223"/>
      <c r="X67" s="636"/>
    </row>
    <row r="68" spans="1:24" ht="28" thickBot="1">
      <c r="A68" s="1123"/>
      <c r="B68" s="40"/>
      <c r="C68" s="40"/>
      <c r="D68" s="35" t="e">
        <f t="shared" si="38"/>
        <v>#N/A</v>
      </c>
      <c r="E68" s="35" t="e">
        <f t="shared" si="32"/>
        <v>#N/A</v>
      </c>
      <c r="F68" s="40"/>
      <c r="G68" s="1126"/>
      <c r="J68" s="1149"/>
      <c r="K68" s="34"/>
      <c r="L68" s="34"/>
      <c r="M68" s="34" t="e">
        <f t="shared" si="33"/>
        <v>#N/A</v>
      </c>
      <c r="N68" s="57" t="e">
        <f t="shared" si="34"/>
        <v>#N/A</v>
      </c>
      <c r="O68" s="45"/>
      <c r="P68" s="1112"/>
      <c r="R68" s="615"/>
      <c r="S68" s="223"/>
      <c r="T68" s="223"/>
      <c r="U68" s="223" t="e">
        <f t="shared" si="37"/>
        <v>#N/A</v>
      </c>
      <c r="V68" s="223" t="e">
        <f t="shared" si="36"/>
        <v>#N/A</v>
      </c>
      <c r="W68" s="223"/>
      <c r="X68" s="636"/>
    </row>
    <row r="69" spans="1:24" ht="28" thickBot="1">
      <c r="A69" s="1124"/>
      <c r="B69" s="41"/>
      <c r="C69" s="41"/>
      <c r="D69" s="35" t="e">
        <f t="shared" si="38"/>
        <v>#N/A</v>
      </c>
      <c r="E69" s="50" t="e">
        <f t="shared" si="32"/>
        <v>#N/A</v>
      </c>
      <c r="F69" s="42"/>
      <c r="G69" s="1126"/>
      <c r="R69" s="621"/>
      <c r="S69" s="223"/>
      <c r="T69" s="223"/>
      <c r="U69" s="223" t="e">
        <f t="shared" si="37"/>
        <v>#N/A</v>
      </c>
      <c r="V69" s="223" t="e">
        <f t="shared" si="36"/>
        <v>#N/A</v>
      </c>
      <c r="W69" s="224"/>
      <c r="X69" s="636"/>
    </row>
    <row r="71" spans="1:24" ht="17.5" thickBot="1"/>
    <row r="72" spans="1:24" ht="55.5" thickTop="1">
      <c r="A72" s="576" t="s">
        <v>484</v>
      </c>
      <c r="B72" s="1143" t="e">
        <f>"★魷魚丸每人2個("&amp;+#REF!*2-48&amp;"個)先解凍"</f>
        <v>#REF!</v>
      </c>
      <c r="C72" s="1144"/>
      <c r="D72" s="1144"/>
      <c r="E72" s="1145"/>
      <c r="F72" s="247"/>
      <c r="G72" s="747" t="s">
        <v>571</v>
      </c>
      <c r="I72" s="576" t="s">
        <v>471</v>
      </c>
      <c r="J72" s="230" t="s">
        <v>226</v>
      </c>
      <c r="K72" s="242">
        <v>39</v>
      </c>
      <c r="L72" s="230" t="e">
        <f>MROUND(INDEX($C:$C,MATCH(AH72,$AD:$AD,0))*K72/1000,3)</f>
        <v>#N/A</v>
      </c>
      <c r="M72" s="230" t="e">
        <f t="shared" ref="M72:M77" si="39">L72&amp;+"K"</f>
        <v>#N/A</v>
      </c>
      <c r="N72" s="230"/>
      <c r="O72" s="744" t="s">
        <v>627</v>
      </c>
      <c r="Q72" s="574" t="s">
        <v>318</v>
      </c>
      <c r="R72" s="230" t="s">
        <v>341</v>
      </c>
      <c r="S72" s="222">
        <v>52</v>
      </c>
      <c r="T72" s="222" t="e">
        <f t="shared" ref="T72:T73" si="40">MROUND(INDEX($C:$C,MATCH(AP72,$AD:$AD,0))*S72/1000,1)</f>
        <v>#N/A</v>
      </c>
      <c r="U72" s="222" t="e">
        <f>T72&amp;+"K"</f>
        <v>#N/A</v>
      </c>
      <c r="V72" s="222"/>
      <c r="W72" s="726" t="s">
        <v>100</v>
      </c>
    </row>
    <row r="73" spans="1:24" ht="82.5">
      <c r="A73" s="1140"/>
      <c r="B73" s="241" t="s">
        <v>482</v>
      </c>
      <c r="C73" s="231"/>
      <c r="D73" s="231" t="e">
        <f t="shared" ref="D73:D82" si="41">MROUND(INDEX($C:$C,MATCH(Z73,$AD:$AD,0))*C73/1000,1)</f>
        <v>#N/A</v>
      </c>
      <c r="E73" s="231" t="s">
        <v>477</v>
      </c>
      <c r="F73" s="248"/>
      <c r="G73" s="748"/>
      <c r="I73" s="894"/>
      <c r="J73" s="231" t="s">
        <v>227</v>
      </c>
      <c r="K73" s="242">
        <v>30.5</v>
      </c>
      <c r="L73" s="231" t="e">
        <f t="shared" ref="L73:L79" si="42">MROUND(INDEX($C:$C,MATCH(AH73,$AD:$AD,0))*K73/1000,1)</f>
        <v>#N/A</v>
      </c>
      <c r="M73" s="231" t="e">
        <f t="shared" si="39"/>
        <v>#N/A</v>
      </c>
      <c r="N73" s="231"/>
      <c r="O73" s="745"/>
      <c r="Q73" s="615"/>
      <c r="R73" s="231" t="s">
        <v>233</v>
      </c>
      <c r="S73" s="223">
        <v>33</v>
      </c>
      <c r="T73" s="223" t="e">
        <f t="shared" si="40"/>
        <v>#N/A</v>
      </c>
      <c r="U73" s="223" t="e">
        <f t="shared" ref="U73:U80" si="43">T73&amp;+"K"</f>
        <v>#N/A</v>
      </c>
      <c r="V73" s="223"/>
      <c r="W73" s="636"/>
    </row>
    <row r="74" spans="1:24" ht="108">
      <c r="A74" s="1140"/>
      <c r="B74" s="241" t="s">
        <v>478</v>
      </c>
      <c r="C74" s="231">
        <v>15</v>
      </c>
      <c r="D74" s="231" t="e">
        <f t="shared" si="41"/>
        <v>#N/A</v>
      </c>
      <c r="E74" s="231" t="s">
        <v>479</v>
      </c>
      <c r="F74" s="248"/>
      <c r="G74" s="748"/>
      <c r="I74" s="894"/>
      <c r="J74" s="193" t="s">
        <v>475</v>
      </c>
      <c r="K74" s="193">
        <v>0.9</v>
      </c>
      <c r="L74" s="330" t="e">
        <f t="shared" si="42"/>
        <v>#N/A</v>
      </c>
      <c r="M74" s="330" t="e">
        <f t="shared" si="39"/>
        <v>#N/A</v>
      </c>
      <c r="N74" s="264"/>
      <c r="O74" s="636"/>
      <c r="Q74" s="615"/>
      <c r="R74" s="223"/>
      <c r="S74" s="223"/>
      <c r="T74" s="223"/>
      <c r="U74" s="223"/>
      <c r="V74" s="223"/>
      <c r="W74" s="636"/>
    </row>
    <row r="75" spans="1:24" ht="110">
      <c r="A75" s="1140"/>
      <c r="B75" s="241" t="s">
        <v>476</v>
      </c>
      <c r="C75" s="231">
        <v>15</v>
      </c>
      <c r="D75" s="231" t="e">
        <f t="shared" si="41"/>
        <v>#N/A</v>
      </c>
      <c r="E75" s="231" t="e">
        <f t="shared" ref="E75" si="44">D75&amp;+"K"</f>
        <v>#N/A</v>
      </c>
      <c r="F75" s="248"/>
      <c r="G75" s="748"/>
      <c r="I75" s="894"/>
      <c r="J75" s="243" t="s">
        <v>339</v>
      </c>
      <c r="K75" s="243">
        <v>27</v>
      </c>
      <c r="L75" s="264" t="e">
        <f t="shared" si="42"/>
        <v>#N/A</v>
      </c>
      <c r="M75" s="264" t="e">
        <f t="shared" si="39"/>
        <v>#N/A</v>
      </c>
      <c r="N75" s="264"/>
      <c r="O75" s="636"/>
      <c r="Q75" s="615"/>
      <c r="R75" s="326" t="s">
        <v>411</v>
      </c>
      <c r="S75" s="223">
        <v>7</v>
      </c>
      <c r="T75" s="223" t="e">
        <f t="shared" ref="T75:T80" si="45">MROUND(INDEX($C:$C,MATCH(AP75,$AD:$AD,0))*S75/1000,1)</f>
        <v>#N/A</v>
      </c>
      <c r="U75" s="223" t="e">
        <f t="shared" si="43"/>
        <v>#N/A</v>
      </c>
      <c r="V75" s="223"/>
      <c r="W75" s="636"/>
    </row>
    <row r="76" spans="1:24" ht="55">
      <c r="A76" s="1140"/>
      <c r="B76" s="241" t="s">
        <v>483</v>
      </c>
      <c r="C76" s="231">
        <v>15</v>
      </c>
      <c r="D76" s="231" t="e">
        <f t="shared" si="41"/>
        <v>#N/A</v>
      </c>
      <c r="E76" s="231" t="s">
        <v>480</v>
      </c>
      <c r="F76" s="248"/>
      <c r="G76" s="748"/>
      <c r="I76" s="894"/>
      <c r="J76" s="231" t="s">
        <v>340</v>
      </c>
      <c r="K76" s="231">
        <v>10</v>
      </c>
      <c r="L76" s="231" t="e">
        <f t="shared" si="42"/>
        <v>#N/A</v>
      </c>
      <c r="M76" s="264" t="e">
        <f t="shared" si="39"/>
        <v>#N/A</v>
      </c>
      <c r="N76" s="264"/>
      <c r="O76" s="636"/>
      <c r="Q76" s="615"/>
      <c r="R76" s="223" t="s">
        <v>234</v>
      </c>
      <c r="S76" s="223">
        <v>7</v>
      </c>
      <c r="T76" s="223" t="e">
        <f t="shared" si="45"/>
        <v>#N/A</v>
      </c>
      <c r="U76" s="223" t="e">
        <f t="shared" si="43"/>
        <v>#N/A</v>
      </c>
      <c r="V76" s="223"/>
      <c r="W76" s="636"/>
    </row>
    <row r="77" spans="1:24" ht="55">
      <c r="A77" s="1141"/>
      <c r="B77" s="241"/>
      <c r="C77" s="231"/>
      <c r="D77" s="231" t="e">
        <f t="shared" si="41"/>
        <v>#N/A</v>
      </c>
      <c r="E77" s="231" t="e">
        <f t="shared" ref="E77:E82" si="46">D77&amp;+"K"</f>
        <v>#N/A</v>
      </c>
      <c r="F77" s="248"/>
      <c r="G77" s="748"/>
      <c r="I77" s="894"/>
      <c r="J77" s="241" t="s">
        <v>21</v>
      </c>
      <c r="K77" s="231">
        <v>7</v>
      </c>
      <c r="L77" s="231" t="e">
        <f t="shared" si="42"/>
        <v>#N/A</v>
      </c>
      <c r="M77" s="264" t="e">
        <f t="shared" si="39"/>
        <v>#N/A</v>
      </c>
      <c r="N77" s="264"/>
      <c r="O77" s="636"/>
      <c r="Q77" s="615"/>
      <c r="R77" s="244" t="s">
        <v>319</v>
      </c>
      <c r="S77" s="223"/>
      <c r="T77" s="223" t="e">
        <f t="shared" si="45"/>
        <v>#N/A</v>
      </c>
      <c r="U77" s="223" t="s">
        <v>342</v>
      </c>
      <c r="V77" s="223"/>
      <c r="W77" s="636"/>
    </row>
    <row r="78" spans="1:24" ht="150">
      <c r="A78" s="1141"/>
      <c r="B78" s="241"/>
      <c r="C78" s="231"/>
      <c r="D78" s="231" t="e">
        <f t="shared" si="41"/>
        <v>#N/A</v>
      </c>
      <c r="E78" s="231" t="e">
        <f t="shared" si="46"/>
        <v>#N/A</v>
      </c>
      <c r="F78" s="248"/>
      <c r="G78" s="748"/>
      <c r="I78" s="894"/>
      <c r="J78" s="346" t="s">
        <v>474</v>
      </c>
      <c r="K78" s="243"/>
      <c r="L78" s="231" t="e">
        <f t="shared" si="42"/>
        <v>#N/A</v>
      </c>
      <c r="M78" s="264" t="s">
        <v>472</v>
      </c>
      <c r="N78" s="264"/>
      <c r="O78" s="636"/>
      <c r="Q78" s="615"/>
      <c r="R78" s="223"/>
      <c r="S78" s="223"/>
      <c r="T78" s="223" t="e">
        <f t="shared" si="45"/>
        <v>#N/A</v>
      </c>
      <c r="U78" s="223" t="e">
        <f t="shared" si="43"/>
        <v>#N/A</v>
      </c>
      <c r="V78" s="223"/>
      <c r="W78" s="636"/>
    </row>
    <row r="79" spans="1:24" ht="26" thickBot="1">
      <c r="A79" s="1141"/>
      <c r="B79" s="231"/>
      <c r="C79" s="231"/>
      <c r="D79" s="231" t="e">
        <f t="shared" si="41"/>
        <v>#N/A</v>
      </c>
      <c r="E79" s="231" t="e">
        <f t="shared" si="46"/>
        <v>#N/A</v>
      </c>
      <c r="F79" s="248"/>
      <c r="G79" s="748"/>
      <c r="I79" s="895"/>
      <c r="J79" s="243"/>
      <c r="K79" s="243"/>
      <c r="L79" s="265" t="e">
        <f t="shared" si="42"/>
        <v>#N/A</v>
      </c>
      <c r="M79" s="265" t="e">
        <f t="shared" ref="M79" si="47">MROUND(L79,1)&amp;+"K"</f>
        <v>#N/A</v>
      </c>
      <c r="N79" s="250"/>
      <c r="O79" s="636"/>
      <c r="Q79" s="615"/>
      <c r="R79" s="223"/>
      <c r="S79" s="223"/>
      <c r="T79" s="223" t="e">
        <f t="shared" si="45"/>
        <v>#N/A</v>
      </c>
      <c r="U79" s="223" t="e">
        <f t="shared" si="43"/>
        <v>#N/A</v>
      </c>
      <c r="V79" s="223"/>
      <c r="W79" s="636"/>
    </row>
    <row r="80" spans="1:24" ht="26" thickBot="1">
      <c r="A80" s="1141"/>
      <c r="B80" s="231"/>
      <c r="C80" s="231"/>
      <c r="D80" s="231" t="e">
        <f t="shared" si="41"/>
        <v>#N/A</v>
      </c>
      <c r="E80" s="231" t="e">
        <f t="shared" si="46"/>
        <v>#N/A</v>
      </c>
      <c r="F80" s="248"/>
      <c r="G80" s="636"/>
      <c r="Q80" s="621"/>
      <c r="R80" s="223"/>
      <c r="S80" s="223"/>
      <c r="T80" s="223" t="e">
        <f t="shared" si="45"/>
        <v>#N/A</v>
      </c>
      <c r="U80" s="223" t="e">
        <f t="shared" si="43"/>
        <v>#N/A</v>
      </c>
      <c r="V80" s="224"/>
      <c r="W80" s="636"/>
    </row>
    <row r="81" spans="1:23" ht="25.5">
      <c r="A81" s="1141"/>
      <c r="B81" s="249"/>
      <c r="C81" s="231"/>
      <c r="D81" s="231" t="e">
        <f t="shared" si="41"/>
        <v>#N/A</v>
      </c>
      <c r="E81" s="231" t="e">
        <f t="shared" si="46"/>
        <v>#N/A</v>
      </c>
      <c r="F81" s="248"/>
      <c r="G81" s="636"/>
    </row>
    <row r="82" spans="1:23" ht="26" thickBot="1">
      <c r="A82" s="1142"/>
      <c r="B82" s="250"/>
      <c r="C82" s="250"/>
      <c r="D82" s="250" t="e">
        <f t="shared" si="41"/>
        <v>#N/A</v>
      </c>
      <c r="E82" s="250" t="e">
        <f t="shared" si="46"/>
        <v>#N/A</v>
      </c>
      <c r="F82" s="227"/>
      <c r="G82" s="624"/>
    </row>
    <row r="85" spans="1:23" ht="17.5" thickBot="1"/>
    <row r="86" spans="1:23" ht="83" thickTop="1">
      <c r="A86" s="906" t="s">
        <v>304</v>
      </c>
      <c r="B86" s="280" t="s">
        <v>296</v>
      </c>
      <c r="C86" s="280">
        <v>94</v>
      </c>
      <c r="D86" s="281" t="e">
        <f>MROUND(INDEX($C:$C,MATCH(Z86,$AD:$AD,0))*C86/1000,1)</f>
        <v>#N/A</v>
      </c>
      <c r="E86" s="217" t="e">
        <f>D86&amp;+"K"</f>
        <v>#N/A</v>
      </c>
      <c r="F86" s="230"/>
      <c r="G86" s="872" t="s">
        <v>354</v>
      </c>
      <c r="I86" s="648" t="s">
        <v>357</v>
      </c>
      <c r="J86" s="222" t="s">
        <v>238</v>
      </c>
      <c r="K86" s="222">
        <v>20</v>
      </c>
      <c r="L86" s="225" t="e">
        <f t="shared" ref="L86:L93" si="48">MROUND(INDEX($C:$C,MATCH(AH86,$AD:$AD,0))*K86/1000,1)</f>
        <v>#N/A</v>
      </c>
      <c r="M86" s="230" t="e">
        <f t="shared" ref="M86:M93" si="49">L86&amp;+"K"</f>
        <v>#N/A</v>
      </c>
      <c r="N86" s="222"/>
      <c r="O86" s="726" t="s">
        <v>100</v>
      </c>
      <c r="Q86" s="648" t="s">
        <v>368</v>
      </c>
      <c r="R86" s="222" t="s">
        <v>369</v>
      </c>
      <c r="S86" s="222">
        <v>60</v>
      </c>
      <c r="T86" s="243" t="e">
        <f>MROUND(INDEX($C:$C,MATCH(AP86,$AD:$AD,0))*S86/1000,1)</f>
        <v>#N/A</v>
      </c>
      <c r="U86" s="243" t="e">
        <f>MROUND(T86,3)&amp;+"K"</f>
        <v>#N/A</v>
      </c>
      <c r="V86" s="240"/>
      <c r="W86" s="726" t="s">
        <v>370</v>
      </c>
    </row>
    <row r="87" spans="1:23" ht="55">
      <c r="A87" s="1146"/>
      <c r="B87" s="264" t="s">
        <v>232</v>
      </c>
      <c r="C87" s="264">
        <v>22</v>
      </c>
      <c r="D87" s="231" t="e">
        <f>MROUND(INDEX($C:$C,MATCH(Z87,$AD:$AD,0))*C87/1000,1)</f>
        <v>#N/A</v>
      </c>
      <c r="E87" s="231" t="e">
        <f t="shared" ref="E87:E94" si="50">D87&amp;+"K"</f>
        <v>#N/A</v>
      </c>
      <c r="F87" s="264"/>
      <c r="G87" s="745"/>
      <c r="I87" s="615"/>
      <c r="J87" s="232" t="s">
        <v>358</v>
      </c>
      <c r="K87" s="218">
        <v>19.5</v>
      </c>
      <c r="L87" s="239" t="e">
        <f t="shared" si="48"/>
        <v>#N/A</v>
      </c>
      <c r="M87" s="239" t="e">
        <f t="shared" si="49"/>
        <v>#N/A</v>
      </c>
      <c r="N87" s="239"/>
      <c r="O87" s="636"/>
      <c r="Q87" s="615"/>
      <c r="R87" s="223" t="s">
        <v>371</v>
      </c>
      <c r="S87" s="223">
        <v>45</v>
      </c>
      <c r="T87" s="231" t="e">
        <f>MROUND(INDEX($C:$C,MATCH(AP87,$AD:$AD,0))*S87/1000,1)</f>
        <v>#N/A</v>
      </c>
      <c r="U87" s="243" t="e">
        <f t="shared" ref="U87:U96" si="51">MROUND(T87,3)&amp;+"K"</f>
        <v>#N/A</v>
      </c>
      <c r="V87" s="231"/>
      <c r="W87" s="636"/>
    </row>
    <row r="88" spans="1:23" ht="55">
      <c r="A88" s="1146"/>
      <c r="B88" s="264" t="s">
        <v>297</v>
      </c>
      <c r="C88" s="264">
        <v>20</v>
      </c>
      <c r="D88" s="264" t="e">
        <f>MROUND(INDEX($C:$C,MATCH(Z88,$AD:$AD,0))*C88/1000,3)</f>
        <v>#N/A</v>
      </c>
      <c r="E88" s="264" t="e">
        <f t="shared" si="50"/>
        <v>#N/A</v>
      </c>
      <c r="F88" s="264"/>
      <c r="G88" s="636"/>
      <c r="I88" s="861"/>
      <c r="J88" s="232" t="s">
        <v>290</v>
      </c>
      <c r="K88" s="223"/>
      <c r="L88" s="218" t="e">
        <f t="shared" si="48"/>
        <v>#N/A</v>
      </c>
      <c r="M88" s="223" t="s">
        <v>134</v>
      </c>
      <c r="N88" s="223"/>
      <c r="O88" s="636"/>
      <c r="Q88" s="615"/>
      <c r="R88" s="223" t="s">
        <v>372</v>
      </c>
      <c r="S88" s="223">
        <v>2</v>
      </c>
      <c r="T88" s="231" t="e">
        <f>MROUND(INDEX($C:$C,MATCH(AP88,$AD:$AD,0))*S88/1000,1)</f>
        <v>#N/A</v>
      </c>
      <c r="U88" s="243" t="e">
        <f t="shared" si="51"/>
        <v>#N/A</v>
      </c>
      <c r="V88" s="231"/>
      <c r="W88" s="636"/>
    </row>
    <row r="89" spans="1:23" ht="55">
      <c r="A89" s="907" t="s">
        <v>305</v>
      </c>
      <c r="B89" s="264" t="s">
        <v>298</v>
      </c>
      <c r="C89" s="264">
        <v>15</v>
      </c>
      <c r="D89" s="264" t="e">
        <f t="shared" ref="D89:D95" si="52">MROUND(INDEX($C:$C,MATCH(Z89,$AD:$AD,0))*C89/1000,1)</f>
        <v>#N/A</v>
      </c>
      <c r="E89" s="264" t="e">
        <f t="shared" si="50"/>
        <v>#N/A</v>
      </c>
      <c r="F89" s="264"/>
      <c r="G89" s="636"/>
      <c r="I89" s="861"/>
      <c r="J89" s="232"/>
      <c r="K89" s="223"/>
      <c r="L89" s="223" t="e">
        <f t="shared" si="48"/>
        <v>#N/A</v>
      </c>
      <c r="M89" s="239" t="e">
        <f t="shared" si="49"/>
        <v>#N/A</v>
      </c>
      <c r="N89" s="223"/>
      <c r="O89" s="636"/>
      <c r="Q89" s="615"/>
      <c r="R89" s="223" t="s">
        <v>373</v>
      </c>
      <c r="S89" s="223"/>
      <c r="T89" s="243" t="e">
        <f>MROUND(INDEX($C:$C,MATCH(AP89,$AD:$AD,0))*S89/1000,1)</f>
        <v>#N/A</v>
      </c>
      <c r="U89" s="243" t="s">
        <v>374</v>
      </c>
      <c r="V89" s="242"/>
      <c r="W89" s="636"/>
    </row>
    <row r="90" spans="1:23" ht="55">
      <c r="A90" s="907"/>
      <c r="B90" s="264" t="s">
        <v>229</v>
      </c>
      <c r="C90" s="264">
        <v>7</v>
      </c>
      <c r="D90" s="264" t="e">
        <f t="shared" si="52"/>
        <v>#N/A</v>
      </c>
      <c r="E90" s="264" t="e">
        <f t="shared" si="50"/>
        <v>#N/A</v>
      </c>
      <c r="F90" s="264"/>
      <c r="G90" s="636"/>
      <c r="I90" s="861"/>
      <c r="J90" s="223"/>
      <c r="K90" s="223"/>
      <c r="L90" s="223" t="e">
        <f t="shared" si="48"/>
        <v>#N/A</v>
      </c>
      <c r="M90" s="223" t="e">
        <f t="shared" si="49"/>
        <v>#N/A</v>
      </c>
      <c r="N90" s="223"/>
      <c r="O90" s="636"/>
      <c r="Q90" s="615"/>
      <c r="R90" s="223" t="s">
        <v>375</v>
      </c>
      <c r="S90" s="223"/>
      <c r="T90" s="243"/>
      <c r="U90" s="243" t="s">
        <v>275</v>
      </c>
      <c r="V90" s="243"/>
      <c r="W90" s="636"/>
    </row>
    <row r="91" spans="1:23" ht="82.5">
      <c r="A91" s="907"/>
      <c r="B91" s="264" t="s">
        <v>245</v>
      </c>
      <c r="C91" s="264">
        <v>4.5</v>
      </c>
      <c r="D91" s="265" t="e">
        <f t="shared" si="52"/>
        <v>#N/A</v>
      </c>
      <c r="E91" s="264" t="e">
        <f t="shared" si="50"/>
        <v>#N/A</v>
      </c>
      <c r="F91" s="264"/>
      <c r="G91" s="636"/>
      <c r="I91" s="861"/>
      <c r="J91" s="223"/>
      <c r="K91" s="223"/>
      <c r="L91" s="223" t="e">
        <f t="shared" si="48"/>
        <v>#N/A</v>
      </c>
      <c r="M91" s="223" t="e">
        <f t="shared" si="49"/>
        <v>#N/A</v>
      </c>
      <c r="N91" s="223"/>
      <c r="O91" s="636"/>
      <c r="Q91" s="615"/>
      <c r="R91" s="223" t="s">
        <v>376</v>
      </c>
      <c r="S91" s="223"/>
      <c r="T91" s="231" t="e">
        <f t="shared" ref="T91:T96" si="53">MROUND(INDEX($C:$C,MATCH(AP91,$AD:$AD,0))*S91/1000,1)</f>
        <v>#N/A</v>
      </c>
      <c r="U91" s="243" t="s">
        <v>135</v>
      </c>
      <c r="V91" s="231"/>
      <c r="W91" s="636"/>
    </row>
    <row r="92" spans="1:23" ht="110">
      <c r="A92" s="907"/>
      <c r="B92" s="264" t="s">
        <v>244</v>
      </c>
      <c r="C92" s="264">
        <v>4.5</v>
      </c>
      <c r="D92" s="265" t="e">
        <f t="shared" si="52"/>
        <v>#N/A</v>
      </c>
      <c r="E92" s="264" t="e">
        <f t="shared" si="50"/>
        <v>#N/A</v>
      </c>
      <c r="F92" s="264"/>
      <c r="G92" s="636"/>
      <c r="I92" s="861"/>
      <c r="J92" s="242"/>
      <c r="K92" s="242"/>
      <c r="L92" s="242" t="e">
        <f t="shared" si="48"/>
        <v>#N/A</v>
      </c>
      <c r="M92" s="242" t="e">
        <f t="shared" si="49"/>
        <v>#N/A</v>
      </c>
      <c r="N92" s="223"/>
      <c r="O92" s="636"/>
      <c r="Q92" s="615"/>
      <c r="R92" s="223" t="s">
        <v>377</v>
      </c>
      <c r="S92" s="223"/>
      <c r="T92" s="243" t="e">
        <f t="shared" si="53"/>
        <v>#N/A</v>
      </c>
      <c r="U92" s="243" t="s">
        <v>135</v>
      </c>
      <c r="V92" s="242"/>
      <c r="W92" s="636"/>
    </row>
    <row r="93" spans="1:23" ht="26" thickBot="1">
      <c r="A93" s="356"/>
      <c r="B93" s="264"/>
      <c r="C93" s="264"/>
      <c r="D93" s="265" t="e">
        <f t="shared" si="52"/>
        <v>#N/A</v>
      </c>
      <c r="E93" s="264" t="e">
        <f t="shared" si="50"/>
        <v>#N/A</v>
      </c>
      <c r="F93" s="265"/>
      <c r="G93" s="636"/>
      <c r="I93" s="615"/>
      <c r="J93" s="246"/>
      <c r="K93" s="246"/>
      <c r="L93" s="246" t="e">
        <f t="shared" si="48"/>
        <v>#N/A</v>
      </c>
      <c r="M93" s="246" t="e">
        <f t="shared" si="49"/>
        <v>#N/A</v>
      </c>
      <c r="N93" s="246"/>
      <c r="O93" s="636"/>
      <c r="Q93" s="615"/>
      <c r="R93" s="223"/>
      <c r="S93" s="223"/>
      <c r="T93" s="231" t="e">
        <f t="shared" si="53"/>
        <v>#N/A</v>
      </c>
      <c r="U93" s="243" t="e">
        <f t="shared" si="51"/>
        <v>#N/A</v>
      </c>
      <c r="V93" s="242"/>
      <c r="W93" s="636"/>
    </row>
    <row r="94" spans="1:23" ht="25.5">
      <c r="A94" s="356"/>
      <c r="B94" s="264"/>
      <c r="C94" s="264"/>
      <c r="D94" s="265" t="e">
        <f t="shared" si="52"/>
        <v>#N/A</v>
      </c>
      <c r="E94" s="265" t="e">
        <f t="shared" si="50"/>
        <v>#N/A</v>
      </c>
      <c r="F94" s="265"/>
      <c r="G94" s="636"/>
      <c r="Q94" s="615"/>
      <c r="R94" s="223"/>
      <c r="S94" s="223"/>
      <c r="T94" s="243" t="e">
        <f t="shared" si="53"/>
        <v>#N/A</v>
      </c>
      <c r="U94" s="243" t="e">
        <f t="shared" si="51"/>
        <v>#N/A</v>
      </c>
      <c r="V94" s="242"/>
      <c r="W94" s="636"/>
    </row>
    <row r="95" spans="1:23" ht="26" thickBot="1">
      <c r="A95" s="357"/>
      <c r="B95" s="264"/>
      <c r="C95" s="264"/>
      <c r="D95" s="265" t="e">
        <f t="shared" si="52"/>
        <v>#N/A</v>
      </c>
      <c r="E95" s="265" t="e">
        <f t="shared" ref="E95" si="54">MROUND(D95,1)&amp;+"K"</f>
        <v>#N/A</v>
      </c>
      <c r="F95" s="250"/>
      <c r="G95" s="636"/>
      <c r="Q95" s="615"/>
      <c r="R95" s="223"/>
      <c r="S95" s="223"/>
      <c r="T95" s="243" t="e">
        <f t="shared" si="53"/>
        <v>#N/A</v>
      </c>
      <c r="U95" s="243" t="e">
        <f t="shared" si="51"/>
        <v>#N/A</v>
      </c>
      <c r="V95" s="242"/>
      <c r="W95" s="636"/>
    </row>
    <row r="96" spans="1:23" ht="26" thickBot="1">
      <c r="Q96" s="621"/>
      <c r="R96" s="223"/>
      <c r="S96" s="223"/>
      <c r="T96" s="243" t="e">
        <f t="shared" si="53"/>
        <v>#N/A</v>
      </c>
      <c r="U96" s="227" t="e">
        <f t="shared" si="51"/>
        <v>#N/A</v>
      </c>
      <c r="V96" s="227"/>
      <c r="W96" s="624"/>
    </row>
    <row r="97" spans="1:23" ht="17.5" thickBot="1"/>
    <row r="98" spans="1:23" ht="55">
      <c r="A98" s="574" t="s">
        <v>323</v>
      </c>
      <c r="B98" s="225" t="s">
        <v>232</v>
      </c>
      <c r="C98" s="225">
        <v>55</v>
      </c>
      <c r="D98" s="230" t="e">
        <f>MROUND(INDEX($C:$C,MATCH(Z98,$AD:$AD,0))*C98/1000,3)</f>
        <v>#N/A</v>
      </c>
      <c r="E98" s="230" t="e">
        <f t="shared" ref="E98:E113" si="55">D98&amp;+"K"</f>
        <v>#N/A</v>
      </c>
      <c r="F98" s="230"/>
      <c r="G98" s="744" t="s">
        <v>638</v>
      </c>
      <c r="I98" s="648" t="s">
        <v>394</v>
      </c>
      <c r="J98" s="230" t="s">
        <v>265</v>
      </c>
      <c r="K98" s="222">
        <v>40</v>
      </c>
      <c r="L98" s="247" t="e">
        <f>MROUND(INDEX($C:$C,MATCH(AH98,$AD:$AD,0))*K98/1000,2.5)</f>
        <v>#N/A</v>
      </c>
      <c r="M98" s="267" t="e">
        <f t="shared" ref="M98:M105" si="56">L98&amp;+"K"</f>
        <v>#N/A</v>
      </c>
      <c r="N98" s="247"/>
      <c r="O98" s="747" t="s">
        <v>100</v>
      </c>
      <c r="Q98" s="576" t="s">
        <v>310</v>
      </c>
      <c r="R98" s="230" t="s">
        <v>226</v>
      </c>
      <c r="S98" s="230">
        <v>39</v>
      </c>
      <c r="T98" s="230" t="e">
        <f t="shared" ref="T98:T103" si="57">MROUND(INDEX($C:$C,MATCH(AP98,$AD:$AD,0))*S98/1000,1)</f>
        <v>#N/A</v>
      </c>
      <c r="U98" s="230" t="e">
        <f t="shared" ref="U98:U106" si="58">T98&amp;+"K"</f>
        <v>#N/A</v>
      </c>
      <c r="V98" s="230"/>
      <c r="W98" s="726" t="s">
        <v>398</v>
      </c>
    </row>
    <row r="99" spans="1:23" ht="55">
      <c r="A99" s="615"/>
      <c r="B99" s="226" t="s">
        <v>390</v>
      </c>
      <c r="C99" s="226">
        <v>15</v>
      </c>
      <c r="D99" s="231" t="e">
        <f>MROUND(INDEX($C:$C,MATCH(Z99,$AD:$AD,0))*C99/1000,3)</f>
        <v>#N/A</v>
      </c>
      <c r="E99" s="231" t="e">
        <f t="shared" si="55"/>
        <v>#N/A</v>
      </c>
      <c r="F99" s="231"/>
      <c r="G99" s="745"/>
      <c r="I99" s="615"/>
      <c r="J99" s="231" t="s">
        <v>266</v>
      </c>
      <c r="K99" s="232">
        <v>1.7</v>
      </c>
      <c r="L99" s="268" t="e">
        <f>MROUND(INDEX($C:$C,MATCH(AH99,$AD:$AD,0))*K99/1000,3)</f>
        <v>#N/A</v>
      </c>
      <c r="M99" s="223" t="e">
        <f t="shared" si="56"/>
        <v>#N/A</v>
      </c>
      <c r="N99" s="269"/>
      <c r="O99" s="748"/>
      <c r="Q99" s="894"/>
      <c r="R99" s="231" t="s">
        <v>227</v>
      </c>
      <c r="S99" s="231">
        <v>26</v>
      </c>
      <c r="T99" s="231" t="e">
        <f t="shared" si="57"/>
        <v>#N/A</v>
      </c>
      <c r="U99" s="231" t="e">
        <f t="shared" si="58"/>
        <v>#N/A</v>
      </c>
      <c r="V99" s="231"/>
      <c r="W99" s="636"/>
    </row>
    <row r="100" spans="1:23" ht="55">
      <c r="A100" s="615"/>
      <c r="B100" s="244" t="s">
        <v>324</v>
      </c>
      <c r="C100" s="223">
        <v>29</v>
      </c>
      <c r="D100" s="231" t="e">
        <f t="shared" ref="D100:D105" si="59">MROUND(INDEX($C:$C,MATCH(Z100,$AD:$AD,0))*C100/1000,1)</f>
        <v>#N/A</v>
      </c>
      <c r="E100" s="231" t="e">
        <f t="shared" si="55"/>
        <v>#N/A</v>
      </c>
      <c r="F100" s="264"/>
      <c r="G100" s="636"/>
      <c r="I100" s="615"/>
      <c r="J100" s="232" t="s">
        <v>267</v>
      </c>
      <c r="K100" s="232"/>
      <c r="L100" s="268" t="e">
        <f>MROUND(INDEX($C:$C,MATCH(AH100,$AD:$AD,0))*K100/1000,0.1)</f>
        <v>#N/A</v>
      </c>
      <c r="M100" s="223" t="s">
        <v>395</v>
      </c>
      <c r="N100" s="269"/>
      <c r="O100" s="748"/>
      <c r="Q100" s="894"/>
      <c r="R100" s="231" t="s">
        <v>269</v>
      </c>
      <c r="S100" s="231">
        <v>4</v>
      </c>
      <c r="T100" s="231" t="e">
        <f t="shared" si="57"/>
        <v>#N/A</v>
      </c>
      <c r="U100" s="231" t="e">
        <f t="shared" si="58"/>
        <v>#N/A</v>
      </c>
      <c r="V100" s="231"/>
      <c r="W100" s="636"/>
    </row>
    <row r="101" spans="1:23" ht="55">
      <c r="A101" s="615"/>
      <c r="B101" s="223" t="s">
        <v>263</v>
      </c>
      <c r="C101" s="223"/>
      <c r="D101" s="231" t="e">
        <f t="shared" si="59"/>
        <v>#N/A</v>
      </c>
      <c r="E101" s="223" t="s">
        <v>391</v>
      </c>
      <c r="F101" s="264"/>
      <c r="G101" s="636"/>
      <c r="I101" s="615"/>
      <c r="J101" s="223"/>
      <c r="K101" s="223"/>
      <c r="L101" s="268" t="e">
        <f>MROUND(INDEX($C:$C,MATCH(AH101,$AD:$AD,0))*K101/1000,1)</f>
        <v>#N/A</v>
      </c>
      <c r="M101" s="223" t="e">
        <f t="shared" si="56"/>
        <v>#N/A</v>
      </c>
      <c r="N101" s="269"/>
      <c r="O101" s="748"/>
      <c r="Q101" s="894"/>
      <c r="R101" s="231" t="s">
        <v>343</v>
      </c>
      <c r="S101" s="231">
        <v>40</v>
      </c>
      <c r="T101" s="231" t="e">
        <f t="shared" si="57"/>
        <v>#N/A</v>
      </c>
      <c r="U101" s="231" t="e">
        <f t="shared" si="58"/>
        <v>#N/A</v>
      </c>
      <c r="V101" s="264"/>
      <c r="W101" s="636"/>
    </row>
    <row r="102" spans="1:23" ht="82.5">
      <c r="A102" s="615"/>
      <c r="B102" s="150" t="s">
        <v>466</v>
      </c>
      <c r="C102" s="150">
        <v>0.3</v>
      </c>
      <c r="D102" s="186" t="e">
        <f t="shared" si="59"/>
        <v>#N/A</v>
      </c>
      <c r="E102" s="150" t="s">
        <v>154</v>
      </c>
      <c r="F102" s="264"/>
      <c r="G102" s="636"/>
      <c r="I102" s="615"/>
      <c r="J102" s="223"/>
      <c r="K102" s="223"/>
      <c r="L102" s="248" t="e">
        <f>MROUND(INDEX($C:$C,MATCH(AH102,$AD:$AD,0))*K102/1000,1)</f>
        <v>#N/A</v>
      </c>
      <c r="M102" s="239" t="e">
        <f t="shared" si="56"/>
        <v>#N/A</v>
      </c>
      <c r="N102" s="248"/>
      <c r="O102" s="748"/>
      <c r="Q102" s="894"/>
      <c r="R102" s="231" t="s">
        <v>229</v>
      </c>
      <c r="S102" s="231">
        <v>7</v>
      </c>
      <c r="T102" s="231" t="e">
        <f t="shared" si="57"/>
        <v>#N/A</v>
      </c>
      <c r="U102" s="231" t="e">
        <f t="shared" si="58"/>
        <v>#N/A</v>
      </c>
      <c r="V102" s="264"/>
      <c r="W102" s="636"/>
    </row>
    <row r="103" spans="1:23" ht="55.5" thickBot="1">
      <c r="A103" s="621"/>
      <c r="B103" s="223"/>
      <c r="C103" s="223"/>
      <c r="D103" s="265" t="e">
        <f t="shared" si="59"/>
        <v>#N/A</v>
      </c>
      <c r="E103" s="265" t="e">
        <f t="shared" si="55"/>
        <v>#N/A</v>
      </c>
      <c r="F103" s="250"/>
      <c r="G103" s="636"/>
      <c r="I103" s="615"/>
      <c r="J103" s="223"/>
      <c r="K103" s="223"/>
      <c r="L103" s="248" t="e">
        <f>MROUND(INDEX($C:$C,MATCH(AH103,$AD:$AD,0))*K103/1000,1)</f>
        <v>#N/A</v>
      </c>
      <c r="M103" s="239" t="e">
        <f t="shared" si="56"/>
        <v>#N/A</v>
      </c>
      <c r="N103" s="248"/>
      <c r="O103" s="748"/>
      <c r="Q103" s="894"/>
      <c r="R103" s="231" t="s">
        <v>230</v>
      </c>
      <c r="S103" s="231"/>
      <c r="T103" s="231" t="e">
        <f t="shared" si="57"/>
        <v>#N/A</v>
      </c>
      <c r="U103" s="231" t="s">
        <v>589</v>
      </c>
      <c r="V103" s="264"/>
      <c r="W103" s="636"/>
    </row>
    <row r="104" spans="1:23" ht="82.5">
      <c r="A104" s="959" t="s">
        <v>264</v>
      </c>
      <c r="B104" s="316" t="s">
        <v>392</v>
      </c>
      <c r="C104" s="230">
        <v>50.5</v>
      </c>
      <c r="D104" s="222" t="e">
        <f t="shared" si="59"/>
        <v>#N/A</v>
      </c>
      <c r="E104" s="222" t="e">
        <f t="shared" si="55"/>
        <v>#N/A</v>
      </c>
      <c r="F104" s="222"/>
      <c r="G104" s="726" t="s">
        <v>100</v>
      </c>
      <c r="I104" s="615"/>
      <c r="J104" s="239"/>
      <c r="K104" s="239"/>
      <c r="L104" s="270" t="e">
        <f>MROUND(INDEX($C:$C,MATCH(AH104,$AD:$AD,0))*K104/1000,1)</f>
        <v>#N/A</v>
      </c>
      <c r="M104" s="223" t="e">
        <f t="shared" si="56"/>
        <v>#N/A</v>
      </c>
      <c r="N104" s="270"/>
      <c r="O104" s="748"/>
      <c r="Q104" s="894"/>
      <c r="R104" s="231" t="s">
        <v>270</v>
      </c>
      <c r="S104" s="231">
        <v>0.9</v>
      </c>
      <c r="T104" s="231" t="e">
        <f>MROUND(INDEX($C:$C,MATCH(AP104,$AD:$AD,0))*S104/1000,1.2)</f>
        <v>#N/A</v>
      </c>
      <c r="U104" s="231" t="e">
        <f t="shared" si="58"/>
        <v>#N/A</v>
      </c>
      <c r="V104" s="264"/>
      <c r="W104" s="636"/>
    </row>
    <row r="105" spans="1:23" ht="55.5" thickBot="1">
      <c r="A105" s="894"/>
      <c r="B105" s="317" t="s">
        <v>242</v>
      </c>
      <c r="C105" s="223">
        <v>22</v>
      </c>
      <c r="D105" s="223" t="e">
        <f t="shared" si="59"/>
        <v>#N/A</v>
      </c>
      <c r="E105" s="223" t="e">
        <f t="shared" si="55"/>
        <v>#N/A</v>
      </c>
      <c r="F105" s="223"/>
      <c r="G105" s="636"/>
      <c r="I105" s="621"/>
      <c r="J105" s="227"/>
      <c r="K105" s="227"/>
      <c r="L105" s="251" t="e">
        <f>MROUND(INDEX($C:$C,MATCH(AH105,$AD:$AD,0))*K105/1000,1)</f>
        <v>#N/A</v>
      </c>
      <c r="M105" s="227" t="e">
        <f t="shared" si="56"/>
        <v>#N/A</v>
      </c>
      <c r="N105" s="251"/>
      <c r="O105" s="749"/>
      <c r="Q105" s="894"/>
      <c r="R105" s="320"/>
      <c r="S105" s="231"/>
      <c r="T105" s="231" t="e">
        <f>MROUND(INDEX($C:$C,MATCH(AP105,$AD:$AD,0))*S105/1000,1)</f>
        <v>#N/A</v>
      </c>
      <c r="U105" s="231" t="e">
        <f t="shared" si="58"/>
        <v>#N/A</v>
      </c>
      <c r="V105" s="264"/>
      <c r="W105" s="636"/>
    </row>
    <row r="106" spans="1:23" ht="55.5" thickBot="1">
      <c r="A106" s="894"/>
      <c r="B106" s="317" t="s">
        <v>378</v>
      </c>
      <c r="C106" s="223">
        <v>7</v>
      </c>
      <c r="D106" s="223">
        <f>C106*$C$8/1000</f>
        <v>0</v>
      </c>
      <c r="E106" s="223" t="str">
        <f t="shared" ref="E106" si="60">MROUND(D106,3)&amp;+"K"</f>
        <v>0K</v>
      </c>
      <c r="F106" s="223"/>
      <c r="G106" s="636"/>
      <c r="Q106" s="958"/>
      <c r="R106" s="250"/>
      <c r="S106" s="250"/>
      <c r="T106" s="250" t="e">
        <f>MROUND(INDEX($C:$C,MATCH(AP106,$AD:$AD,0))*S106/1000,1)</f>
        <v>#N/A</v>
      </c>
      <c r="U106" s="250" t="e">
        <f t="shared" si="58"/>
        <v>#N/A</v>
      </c>
      <c r="V106" s="250"/>
      <c r="W106" s="839"/>
    </row>
    <row r="107" spans="1:23" ht="83" thickBot="1">
      <c r="A107" s="894"/>
      <c r="B107" s="327" t="s">
        <v>412</v>
      </c>
      <c r="C107" s="223">
        <v>6</v>
      </c>
      <c r="D107" s="223" t="e">
        <f>MROUND(INDEX($C:$C,MATCH(Z107,$AD:$AD,0))*C107/1000,1)</f>
        <v>#N/A</v>
      </c>
      <c r="E107" s="223" t="e">
        <f t="shared" si="55"/>
        <v>#N/A</v>
      </c>
      <c r="F107" s="223"/>
      <c r="G107" s="636"/>
    </row>
    <row r="108" spans="1:23" ht="110">
      <c r="A108" s="894"/>
      <c r="B108" s="318" t="s">
        <v>393</v>
      </c>
      <c r="C108" s="223">
        <v>4.5</v>
      </c>
      <c r="D108" s="223" t="e">
        <f>MROUND(INDEX($C:$C,MATCH(Z108,$AD:$AD,0))*C108/1000,1)</f>
        <v>#N/A</v>
      </c>
      <c r="E108" s="223" t="e">
        <f t="shared" si="55"/>
        <v>#N/A</v>
      </c>
      <c r="F108" s="223"/>
      <c r="G108" s="636"/>
      <c r="I108" s="648" t="s">
        <v>400</v>
      </c>
      <c r="J108" s="230" t="s">
        <v>272</v>
      </c>
      <c r="K108" s="222">
        <v>15.5</v>
      </c>
      <c r="L108" s="225" t="e">
        <f t="shared" ref="L108:L115" si="61">MROUND(INDEX($C:$C,MATCH(AH108,$AD:$AD,0))*K108/1000,1)</f>
        <v>#N/A</v>
      </c>
      <c r="M108" s="230" t="s">
        <v>190</v>
      </c>
      <c r="N108" s="222"/>
      <c r="O108" s="943" t="s">
        <v>572</v>
      </c>
      <c r="Q108" s="741" t="s">
        <v>401</v>
      </c>
      <c r="R108" s="230" t="s">
        <v>276</v>
      </c>
      <c r="S108" s="230">
        <v>70</v>
      </c>
      <c r="T108" s="240" t="e">
        <f>MROUND(INDEX($C:$C,MATCH(AP108,$AD:$AD,0))*S108/1000,3)</f>
        <v>#N/A</v>
      </c>
      <c r="U108" s="240" t="e">
        <f t="shared" ref="U108:U112" si="62">T108&amp;+"K"</f>
        <v>#N/A</v>
      </c>
      <c r="V108" s="240"/>
      <c r="W108" s="726" t="s">
        <v>250</v>
      </c>
    </row>
    <row r="109" spans="1:23" ht="55">
      <c r="A109" s="894"/>
      <c r="B109" s="318"/>
      <c r="C109" s="223"/>
      <c r="D109" s="223" t="e">
        <f>MROUND(INDEX($C:$C,MATCH(Z109,$AD:$AD,0))*C109/1000,0.1)</f>
        <v>#N/A</v>
      </c>
      <c r="E109" s="223" t="e">
        <f t="shared" si="55"/>
        <v>#N/A</v>
      </c>
      <c r="F109" s="223"/>
      <c r="G109" s="636"/>
      <c r="I109" s="615"/>
      <c r="J109" s="231" t="s">
        <v>273</v>
      </c>
      <c r="K109" s="232">
        <v>19.5</v>
      </c>
      <c r="L109" s="226" t="e">
        <f t="shared" si="61"/>
        <v>#N/A</v>
      </c>
      <c r="M109" s="232" t="e">
        <f t="shared" ref="M109:M115" si="63">L109&amp;+"K"</f>
        <v>#N/A</v>
      </c>
      <c r="N109" s="232"/>
      <c r="O109" s="886"/>
      <c r="Q109" s="742"/>
      <c r="R109" s="231" t="s">
        <v>233</v>
      </c>
      <c r="S109" s="231">
        <v>21.5</v>
      </c>
      <c r="T109" s="223" t="e">
        <f t="shared" ref="T109:T116" si="64">MROUND(INDEX($C:$C,MATCH(AP109,$AD:$AD,0))*S109/1000,1)</f>
        <v>#N/A</v>
      </c>
      <c r="U109" s="243" t="e">
        <f t="shared" si="62"/>
        <v>#N/A</v>
      </c>
      <c r="V109" s="231"/>
      <c r="W109" s="636"/>
    </row>
    <row r="110" spans="1:23" ht="82.5">
      <c r="A110" s="894"/>
      <c r="B110" s="223"/>
      <c r="C110" s="223"/>
      <c r="D110" s="223" t="e">
        <f>MROUND(INDEX($C:$C,MATCH(Z110,$AD:$AD,0))*C110/1000,1)</f>
        <v>#N/A</v>
      </c>
      <c r="E110" s="223" t="e">
        <f t="shared" si="55"/>
        <v>#N/A</v>
      </c>
      <c r="F110" s="223"/>
      <c r="G110" s="636"/>
      <c r="I110" s="615"/>
      <c r="J110" s="232" t="s">
        <v>274</v>
      </c>
      <c r="K110" s="232">
        <v>0.7</v>
      </c>
      <c r="L110" s="226" t="e">
        <f t="shared" si="61"/>
        <v>#N/A</v>
      </c>
      <c r="M110" s="232" t="s">
        <v>275</v>
      </c>
      <c r="N110" s="232"/>
      <c r="O110" s="886"/>
      <c r="Q110" s="742"/>
      <c r="R110" s="264" t="s">
        <v>277</v>
      </c>
      <c r="S110" s="264">
        <v>11.5</v>
      </c>
      <c r="T110" s="223" t="e">
        <f t="shared" si="64"/>
        <v>#N/A</v>
      </c>
      <c r="U110" s="243" t="s">
        <v>191</v>
      </c>
      <c r="V110" s="231"/>
      <c r="W110" s="636"/>
    </row>
    <row r="111" spans="1:23" ht="27.5">
      <c r="A111" s="894"/>
      <c r="B111" s="223"/>
      <c r="C111" s="223"/>
      <c r="D111" s="223" t="e">
        <f>MROUND(INDEX($C:$C,MATCH(Z111,$AD:$AD,0))*C111/1000,1)</f>
        <v>#N/A</v>
      </c>
      <c r="E111" s="223" t="e">
        <f t="shared" si="55"/>
        <v>#N/A</v>
      </c>
      <c r="F111" s="223"/>
      <c r="G111" s="636"/>
      <c r="I111" s="615"/>
      <c r="J111" s="223"/>
      <c r="K111" s="223"/>
      <c r="L111" s="232" t="e">
        <f t="shared" si="61"/>
        <v>#N/A</v>
      </c>
      <c r="M111" s="232" t="e">
        <f t="shared" si="63"/>
        <v>#N/A</v>
      </c>
      <c r="N111" s="232"/>
      <c r="O111" s="886"/>
      <c r="Q111" s="742"/>
      <c r="R111" s="264" t="s">
        <v>243</v>
      </c>
      <c r="S111" s="264">
        <v>7</v>
      </c>
      <c r="T111" s="223" t="e">
        <f t="shared" si="64"/>
        <v>#N/A</v>
      </c>
      <c r="U111" s="243" t="e">
        <f t="shared" si="62"/>
        <v>#N/A</v>
      </c>
      <c r="V111" s="242"/>
      <c r="W111" s="636"/>
    </row>
    <row r="112" spans="1:23" ht="55">
      <c r="A112" s="894"/>
      <c r="B112" s="223"/>
      <c r="C112" s="223"/>
      <c r="D112" s="223" t="e">
        <f>MROUND(INDEX($C:$C,MATCH(Z112,$AD:$AD,0))*C112/1000,1)</f>
        <v>#N/A</v>
      </c>
      <c r="E112" s="223" t="e">
        <f t="shared" si="55"/>
        <v>#N/A</v>
      </c>
      <c r="F112" s="223"/>
      <c r="G112" s="636"/>
      <c r="I112" s="615"/>
      <c r="J112" s="223"/>
      <c r="K112" s="223"/>
      <c r="L112" s="232" t="e">
        <f t="shared" si="61"/>
        <v>#N/A</v>
      </c>
      <c r="M112" s="232" t="e">
        <f t="shared" si="63"/>
        <v>#N/A</v>
      </c>
      <c r="N112" s="232"/>
      <c r="O112" s="886"/>
      <c r="Q112" s="742"/>
      <c r="R112" s="264" t="s">
        <v>278</v>
      </c>
      <c r="S112" s="231">
        <v>3.5</v>
      </c>
      <c r="T112" s="231" t="e">
        <f t="shared" si="64"/>
        <v>#N/A</v>
      </c>
      <c r="U112" s="243" t="e">
        <f t="shared" si="62"/>
        <v>#N/A</v>
      </c>
      <c r="V112" s="242"/>
      <c r="W112" s="636"/>
    </row>
    <row r="113" spans="1:24" ht="110.5" thickBot="1">
      <c r="A113" s="895"/>
      <c r="B113" s="223"/>
      <c r="C113" s="223"/>
      <c r="D113" s="223" t="e">
        <f>MROUND(INDEX($C:$C,MATCH(Z113,$AD:$AD,0))*C113/1000,1)</f>
        <v>#N/A</v>
      </c>
      <c r="E113" s="223" t="e">
        <f t="shared" si="55"/>
        <v>#N/A</v>
      </c>
      <c r="F113" s="224"/>
      <c r="G113" s="624"/>
      <c r="I113" s="615"/>
      <c r="J113" s="223"/>
      <c r="K113" s="223"/>
      <c r="L113" s="232" t="e">
        <f t="shared" si="61"/>
        <v>#N/A</v>
      </c>
      <c r="M113" s="232" t="e">
        <f t="shared" si="63"/>
        <v>#N/A</v>
      </c>
      <c r="N113" s="232"/>
      <c r="O113" s="886"/>
      <c r="Q113" s="742"/>
      <c r="R113" s="264" t="s">
        <v>279</v>
      </c>
      <c r="S113" s="231"/>
      <c r="T113" s="243" t="e">
        <f t="shared" si="64"/>
        <v>#N/A</v>
      </c>
      <c r="U113" s="243" t="s">
        <v>280</v>
      </c>
      <c r="V113" s="242"/>
      <c r="W113" s="636"/>
    </row>
    <row r="114" spans="1:24" ht="27.5">
      <c r="I114" s="615"/>
      <c r="J114" s="239"/>
      <c r="K114" s="239"/>
      <c r="L114" s="232" t="e">
        <f t="shared" si="61"/>
        <v>#N/A</v>
      </c>
      <c r="M114" s="232" t="e">
        <f t="shared" si="63"/>
        <v>#N/A</v>
      </c>
      <c r="N114" s="223"/>
      <c r="O114" s="886"/>
      <c r="Q114" s="742"/>
      <c r="R114" s="264" t="s">
        <v>281</v>
      </c>
      <c r="S114" s="264"/>
      <c r="T114" s="243" t="e">
        <f t="shared" si="64"/>
        <v>#N/A</v>
      </c>
      <c r="U114" s="243" t="s">
        <v>282</v>
      </c>
      <c r="V114" s="242"/>
      <c r="W114" s="636"/>
    </row>
    <row r="115" spans="1:24" ht="83" thickBot="1">
      <c r="I115" s="621"/>
      <c r="J115" s="227"/>
      <c r="K115" s="227"/>
      <c r="L115" s="224" t="e">
        <f t="shared" si="61"/>
        <v>#N/A</v>
      </c>
      <c r="M115" s="224" t="e">
        <f t="shared" si="63"/>
        <v>#N/A</v>
      </c>
      <c r="N115" s="224"/>
      <c r="O115" s="619"/>
      <c r="Q115" s="742"/>
      <c r="R115" s="264" t="s">
        <v>283</v>
      </c>
      <c r="S115" s="264"/>
      <c r="T115" s="243" t="e">
        <f t="shared" si="64"/>
        <v>#N/A</v>
      </c>
      <c r="U115" s="243" t="s">
        <v>97</v>
      </c>
      <c r="V115" s="242"/>
      <c r="W115" s="636"/>
    </row>
    <row r="116" spans="1:24" ht="83" thickBot="1">
      <c r="Q116" s="743"/>
      <c r="R116" s="265" t="s">
        <v>284</v>
      </c>
      <c r="S116" s="265"/>
      <c r="T116" s="243" t="e">
        <f t="shared" si="64"/>
        <v>#N/A</v>
      </c>
      <c r="U116" s="227" t="s">
        <v>96</v>
      </c>
      <c r="V116" s="227"/>
      <c r="W116" s="624"/>
    </row>
    <row r="117" spans="1:24" ht="28" thickBot="1">
      <c r="A117" s="576" t="s">
        <v>326</v>
      </c>
      <c r="B117" s="230" t="s">
        <v>591</v>
      </c>
      <c r="C117" s="230">
        <v>68</v>
      </c>
      <c r="D117" s="225" t="e">
        <f>MROUND(INDEX($C:$C,MATCH(Z117,$AD:$AD,0))*C117/1000,1)</f>
        <v>#N/A</v>
      </c>
      <c r="E117" s="225" t="e">
        <f>D117&amp;+"K"</f>
        <v>#N/A</v>
      </c>
      <c r="F117" s="247"/>
      <c r="G117" s="747" t="s">
        <v>625</v>
      </c>
    </row>
    <row r="118" spans="1:24" ht="82.5">
      <c r="A118" s="942"/>
      <c r="B118" s="231" t="s">
        <v>592</v>
      </c>
      <c r="C118" s="231">
        <v>25</v>
      </c>
      <c r="D118" s="226" t="e">
        <f>MROUND(INDEX($C:$C,MATCH(Z118,$AD:$AD,0))*C118/1000,1)</f>
        <v>#N/A</v>
      </c>
      <c r="E118" s="226" t="e">
        <f t="shared" ref="E118:E125" si="65">D118&amp;+"K"</f>
        <v>#N/A</v>
      </c>
      <c r="F118" s="248"/>
      <c r="G118" s="748"/>
      <c r="I118" s="574" t="s">
        <v>320</v>
      </c>
      <c r="J118" s="222" t="s">
        <v>593</v>
      </c>
      <c r="K118" s="222"/>
      <c r="L118" s="247"/>
      <c r="M118" s="240" t="s">
        <v>594</v>
      </c>
      <c r="N118" s="222"/>
      <c r="O118" s="622" t="s">
        <v>100</v>
      </c>
      <c r="R118" s="576" t="s">
        <v>597</v>
      </c>
      <c r="S118" s="230" t="s">
        <v>598</v>
      </c>
      <c r="T118" s="364">
        <v>65</v>
      </c>
      <c r="U118" s="230" t="e">
        <f t="shared" ref="U118:U123" si="66">MROUND(INDEX($C:$C,MATCH(AQ118,$AD:$AD,0))*T118/1000,1)</f>
        <v>#N/A</v>
      </c>
      <c r="V118" s="230" t="e">
        <f t="shared" ref="V118:V126" si="67">U118&amp;+"K"</f>
        <v>#N/A</v>
      </c>
      <c r="W118" s="230"/>
      <c r="X118" s="726" t="s">
        <v>623</v>
      </c>
    </row>
    <row r="119" spans="1:24" ht="82.5">
      <c r="A119" s="942"/>
      <c r="B119" s="231" t="s">
        <v>430</v>
      </c>
      <c r="C119" s="231">
        <v>6</v>
      </c>
      <c r="D119" s="226" t="e">
        <f>MROUND(INDEX($C:$C,MATCH(Z119,$AD:$AD,0))*C119/1000,1)</f>
        <v>#N/A</v>
      </c>
      <c r="E119" s="226" t="e">
        <f t="shared" si="65"/>
        <v>#N/A</v>
      </c>
      <c r="F119" s="248"/>
      <c r="G119" s="748"/>
      <c r="I119" s="1141"/>
      <c r="J119" s="232" t="s">
        <v>286</v>
      </c>
      <c r="K119" s="223">
        <v>10</v>
      </c>
      <c r="L119" s="248" t="e">
        <f>MROUND(INDEX($C:$C,MATCH(AH119,$AD:$AD,0))*K119/1000,1)</f>
        <v>#N/A</v>
      </c>
      <c r="M119" s="242" t="e">
        <f t="shared" ref="M119:M125" si="68">MROUND(L119,1)&amp;+"K"</f>
        <v>#N/A</v>
      </c>
      <c r="N119" s="223"/>
      <c r="O119" s="623"/>
      <c r="R119" s="894"/>
      <c r="S119" s="231" t="s">
        <v>249</v>
      </c>
      <c r="T119" s="365">
        <v>46</v>
      </c>
      <c r="U119" s="231" t="e">
        <f t="shared" si="66"/>
        <v>#N/A</v>
      </c>
      <c r="V119" s="231" t="e">
        <f t="shared" si="67"/>
        <v>#N/A</v>
      </c>
      <c r="W119" s="231"/>
      <c r="X119" s="636"/>
    </row>
    <row r="120" spans="1:24" ht="55.5" thickBot="1">
      <c r="A120" s="575"/>
      <c r="B120" s="224" t="s">
        <v>285</v>
      </c>
      <c r="C120" s="231">
        <v>0.4</v>
      </c>
      <c r="D120" s="226">
        <v>0.5</v>
      </c>
      <c r="E120" s="276" t="s">
        <v>134</v>
      </c>
      <c r="F120" s="248"/>
      <c r="G120" s="748"/>
      <c r="I120" s="1150"/>
      <c r="J120" s="232" t="s">
        <v>595</v>
      </c>
      <c r="K120" s="223">
        <v>10</v>
      </c>
      <c r="L120" s="248" t="e">
        <f>MROUND(INDEX($C:$C,MATCH(AH120,$AD:$AD,0))*K120/1000,1)</f>
        <v>#N/A</v>
      </c>
      <c r="M120" s="242" t="e">
        <f t="shared" si="68"/>
        <v>#N/A</v>
      </c>
      <c r="N120" s="223"/>
      <c r="O120" s="623"/>
      <c r="R120" s="894"/>
      <c r="S120" s="231" t="s">
        <v>601</v>
      </c>
      <c r="T120" s="365">
        <v>2</v>
      </c>
      <c r="U120" s="231" t="e">
        <f t="shared" si="66"/>
        <v>#N/A</v>
      </c>
      <c r="V120" s="231" t="e">
        <f t="shared" si="67"/>
        <v>#N/A</v>
      </c>
      <c r="W120" s="231"/>
      <c r="X120" s="636"/>
    </row>
    <row r="121" spans="1:24" ht="27.5">
      <c r="A121" s="575"/>
      <c r="B121" s="231"/>
      <c r="C121" s="231"/>
      <c r="D121" s="226"/>
      <c r="E121" s="276"/>
      <c r="F121" s="248"/>
      <c r="G121" s="748"/>
      <c r="I121" s="1150"/>
      <c r="J121" s="232" t="s">
        <v>402</v>
      </c>
      <c r="K121" s="223">
        <v>7</v>
      </c>
      <c r="L121" s="248" t="e">
        <f>MROUND(INDEX($C:$C,MATCH(AH121,$AD:$AD,0))*K121/1000,1)</f>
        <v>#N/A</v>
      </c>
      <c r="M121" s="242" t="e">
        <f t="shared" si="68"/>
        <v>#N/A</v>
      </c>
      <c r="N121" s="223"/>
      <c r="O121" s="623"/>
      <c r="R121" s="894"/>
      <c r="S121" s="231" t="s">
        <v>599</v>
      </c>
      <c r="T121" s="365"/>
      <c r="U121" s="231" t="e">
        <f t="shared" si="66"/>
        <v>#N/A</v>
      </c>
      <c r="V121" s="231" t="e">
        <f t="shared" si="67"/>
        <v>#N/A</v>
      </c>
      <c r="W121" s="264"/>
      <c r="X121" s="636"/>
    </row>
    <row r="122" spans="1:24" ht="27.5">
      <c r="A122" s="575"/>
      <c r="B122" s="231"/>
      <c r="C122" s="231"/>
      <c r="D122" s="226"/>
      <c r="E122" s="226"/>
      <c r="F122" s="248"/>
      <c r="G122" s="748"/>
      <c r="I122" s="1150"/>
      <c r="J122" s="232"/>
      <c r="K122" s="223"/>
      <c r="L122" s="248"/>
      <c r="M122" s="242"/>
      <c r="N122" s="223"/>
      <c r="O122" s="623"/>
      <c r="R122" s="894"/>
      <c r="S122" s="231" t="s">
        <v>600</v>
      </c>
      <c r="T122" s="365"/>
      <c r="U122" s="231" t="e">
        <f t="shared" si="66"/>
        <v>#N/A</v>
      </c>
      <c r="V122" s="231" t="e">
        <f t="shared" si="67"/>
        <v>#N/A</v>
      </c>
      <c r="W122" s="264"/>
      <c r="X122" s="636"/>
    </row>
    <row r="123" spans="1:24" ht="55">
      <c r="A123" s="575"/>
      <c r="B123" s="231"/>
      <c r="C123" s="231"/>
      <c r="D123" s="276"/>
      <c r="E123" s="276"/>
      <c r="F123" s="248"/>
      <c r="G123" s="636"/>
      <c r="I123" s="1150"/>
      <c r="J123" s="232" t="s">
        <v>253</v>
      </c>
      <c r="K123" s="223">
        <v>13</v>
      </c>
      <c r="L123" s="276" t="e">
        <f>MROUND(INDEX($C:$C,MATCH(AH123,$AD:$AD,0))*K123/1000,1)</f>
        <v>#N/A</v>
      </c>
      <c r="M123" s="243" t="e">
        <f t="shared" si="68"/>
        <v>#N/A</v>
      </c>
      <c r="N123" s="232"/>
      <c r="O123" s="623"/>
      <c r="R123" s="894"/>
      <c r="S123" s="231" t="s">
        <v>263</v>
      </c>
      <c r="T123" s="365"/>
      <c r="U123" s="231" t="e">
        <f t="shared" si="66"/>
        <v>#N/A</v>
      </c>
      <c r="V123" s="231" t="s">
        <v>342</v>
      </c>
      <c r="W123" s="264"/>
      <c r="X123" s="636"/>
    </row>
    <row r="124" spans="1:24" ht="27.5">
      <c r="A124" s="575"/>
      <c r="B124" s="249"/>
      <c r="C124" s="231"/>
      <c r="D124" s="276" t="e">
        <f>MROUND(INDEX($C:$C,MATCH(Z124,$AD:$AD,0))*C124/1000,1)</f>
        <v>#N/A</v>
      </c>
      <c r="E124" s="276" t="e">
        <f t="shared" si="65"/>
        <v>#N/A</v>
      </c>
      <c r="F124" s="248"/>
      <c r="G124" s="636"/>
      <c r="I124" s="358"/>
      <c r="J124" s="223"/>
      <c r="K124" s="223"/>
      <c r="L124" s="248" t="e">
        <f>MROUND(INDEX($C:$C,MATCH(AH124,$AD:$AD,0))*K124/1000,1)</f>
        <v>#N/A</v>
      </c>
      <c r="M124" s="242" t="e">
        <f t="shared" si="68"/>
        <v>#N/A</v>
      </c>
      <c r="N124" s="223"/>
      <c r="O124" s="623"/>
      <c r="R124" s="894"/>
      <c r="S124" s="231" t="s">
        <v>428</v>
      </c>
      <c r="T124" s="365">
        <v>11.5</v>
      </c>
      <c r="U124" s="231" t="e">
        <f>MROUND(INDEX($C:$C,MATCH(AQ124,$AD:$AD,0))*T124/1000,1.2)</f>
        <v>#N/A</v>
      </c>
      <c r="V124" s="231" t="e">
        <f t="shared" si="67"/>
        <v>#N/A</v>
      </c>
      <c r="W124" s="264"/>
      <c r="X124" s="636"/>
    </row>
    <row r="125" spans="1:24" ht="83" thickBot="1">
      <c r="A125" s="577"/>
      <c r="B125" s="250"/>
      <c r="C125" s="250"/>
      <c r="D125" s="227">
        <f>C125*$C$131/1000</f>
        <v>0</v>
      </c>
      <c r="E125" s="227" t="str">
        <f t="shared" si="65"/>
        <v>0K</v>
      </c>
      <c r="F125" s="227"/>
      <c r="G125" s="624"/>
      <c r="I125" s="359"/>
      <c r="J125" s="224"/>
      <c r="K125" s="224"/>
      <c r="L125" s="251" t="e">
        <f>MROUND(INDEX($C:$C,MATCH(AH125,$AD:$AD,0))*K125/1000,1)</f>
        <v>#N/A</v>
      </c>
      <c r="M125" s="227" t="e">
        <f t="shared" si="68"/>
        <v>#N/A</v>
      </c>
      <c r="N125" s="224"/>
      <c r="O125" s="624"/>
      <c r="R125" s="894"/>
      <c r="S125" s="330" t="s">
        <v>575</v>
      </c>
      <c r="T125" s="369"/>
      <c r="U125" s="330" t="e">
        <f>MROUND(INDEX($C:$C,MATCH(AQ125,$AD:$AD,0))*T125/1000,1)</f>
        <v>#N/A</v>
      </c>
      <c r="V125" s="330" t="s">
        <v>570</v>
      </c>
      <c r="W125" s="264"/>
      <c r="X125" s="636"/>
    </row>
    <row r="126" spans="1:24" ht="26" thickBot="1">
      <c r="R126" s="958"/>
      <c r="S126" s="250"/>
      <c r="T126" s="250"/>
      <c r="U126" s="250" t="e">
        <f>MROUND(INDEX($C:$C,MATCH(AQ126,$AD:$AD,0))*T126/1000,1)</f>
        <v>#N/A</v>
      </c>
      <c r="V126" s="250" t="e">
        <f t="shared" si="67"/>
        <v>#N/A</v>
      </c>
      <c r="W126" s="250"/>
      <c r="X126" s="839"/>
    </row>
    <row r="127" spans="1:24" ht="17.5" thickBot="1"/>
    <row r="128" spans="1:24" ht="55">
      <c r="A128" s="574" t="s">
        <v>500</v>
      </c>
      <c r="B128" s="288" t="s">
        <v>463</v>
      </c>
      <c r="C128" s="247">
        <v>40</v>
      </c>
      <c r="D128" s="222" t="e">
        <f t="shared" ref="D128:D135" si="69">MROUND(INDEX($C:$C,MATCH(Z128,$AD:$AD,0))*C128/1000,1)</f>
        <v>#N/A</v>
      </c>
      <c r="E128" s="222" t="e">
        <f>D128&amp;+"K"</f>
        <v>#N/A</v>
      </c>
      <c r="F128" s="222"/>
      <c r="G128" s="835" t="s">
        <v>508</v>
      </c>
      <c r="I128" s="576" t="s">
        <v>668</v>
      </c>
      <c r="J128" s="1151" t="str">
        <f>"魷魚丸每人2個("&amp;+G120*2-46&amp;"個)"</f>
        <v>魷魚丸每人2個(-46個)</v>
      </c>
      <c r="K128" s="1152"/>
      <c r="L128" s="1152"/>
      <c r="M128" s="1153"/>
      <c r="N128" s="222"/>
      <c r="O128" s="835" t="s">
        <v>670</v>
      </c>
      <c r="Q128" s="576" t="s">
        <v>569</v>
      </c>
      <c r="R128" s="1151" t="str">
        <f>"魷魚丸每人2個("&amp;+O120*2-46&amp;"個)"</f>
        <v>魷魚丸每人2個(-46個)</v>
      </c>
      <c r="S128" s="1152"/>
      <c r="T128" s="1152"/>
      <c r="U128" s="1153"/>
      <c r="V128" s="222"/>
      <c r="W128" s="726" t="s">
        <v>622</v>
      </c>
    </row>
    <row r="129" spans="1:23" ht="110">
      <c r="A129" s="615"/>
      <c r="B129" s="371" t="s">
        <v>509</v>
      </c>
      <c r="C129" s="219">
        <v>24</v>
      </c>
      <c r="D129" s="223" t="e">
        <f t="shared" si="69"/>
        <v>#N/A</v>
      </c>
      <c r="E129" s="223" t="e">
        <f t="shared" ref="E129:E134" si="70">D129&amp;+"K"</f>
        <v>#N/A</v>
      </c>
      <c r="F129" s="223"/>
      <c r="G129" s="636"/>
      <c r="I129" s="894"/>
      <c r="J129" s="330" t="s">
        <v>511</v>
      </c>
      <c r="K129" s="330">
        <v>1.5</v>
      </c>
      <c r="L129" s="150" t="e">
        <f>MROUND(INDEX($C:$C,MATCH(AH129,$AD:$AD,0))*K129/1000,1)</f>
        <v>#N/A</v>
      </c>
      <c r="M129" s="150" t="e">
        <f t="shared" ref="M129:M137" si="71">L129&amp;+"K"</f>
        <v>#N/A</v>
      </c>
      <c r="N129" s="223"/>
      <c r="O129" s="636"/>
      <c r="Q129" s="894"/>
      <c r="R129" s="330" t="s">
        <v>511</v>
      </c>
      <c r="S129" s="330">
        <v>1.5</v>
      </c>
      <c r="T129" s="150" t="e">
        <f>MROUND(INDEX($C:$C,MATCH(AP129,$AD:$AD,0))*S129/1000,1)</f>
        <v>#N/A</v>
      </c>
      <c r="U129" s="150" t="e">
        <f t="shared" ref="U129:U137" si="72">T129&amp;+"K"</f>
        <v>#N/A</v>
      </c>
      <c r="V129" s="223"/>
      <c r="W129" s="636"/>
    </row>
    <row r="130" spans="1:23" ht="82.5">
      <c r="A130" s="615"/>
      <c r="B130" s="219" t="s">
        <v>501</v>
      </c>
      <c r="C130" s="219">
        <v>11</v>
      </c>
      <c r="D130" s="223" t="e">
        <f t="shared" si="69"/>
        <v>#N/A</v>
      </c>
      <c r="E130" s="223" t="e">
        <f t="shared" si="70"/>
        <v>#N/A</v>
      </c>
      <c r="F130" s="223"/>
      <c r="G130" s="636"/>
      <c r="I130" s="894"/>
      <c r="J130" s="231" t="s">
        <v>496</v>
      </c>
      <c r="K130" s="231"/>
      <c r="L130" s="223">
        <f>K130*$C$8/1000</f>
        <v>0</v>
      </c>
      <c r="M130" s="223" t="s">
        <v>579</v>
      </c>
      <c r="N130" s="223"/>
      <c r="O130" s="636"/>
      <c r="Q130" s="894"/>
      <c r="R130" s="231" t="s">
        <v>496</v>
      </c>
      <c r="S130" s="231"/>
      <c r="T130" s="223">
        <f>S130*$C$8/1000</f>
        <v>0</v>
      </c>
      <c r="U130" s="223" t="s">
        <v>579</v>
      </c>
      <c r="V130" s="223"/>
      <c r="W130" s="636"/>
    </row>
    <row r="131" spans="1:23" ht="55">
      <c r="A131" s="615"/>
      <c r="B131" s="226" t="s">
        <v>502</v>
      </c>
      <c r="C131" s="226">
        <v>1.5</v>
      </c>
      <c r="D131" s="223" t="e">
        <f t="shared" si="69"/>
        <v>#N/A</v>
      </c>
      <c r="E131" s="223" t="e">
        <f t="shared" si="70"/>
        <v>#N/A</v>
      </c>
      <c r="F131" s="223"/>
      <c r="G131" s="636"/>
      <c r="I131" s="894"/>
      <c r="J131" s="231" t="s">
        <v>580</v>
      </c>
      <c r="K131" s="231"/>
      <c r="L131" s="223" t="e">
        <f>MROUND(INDEX($C:$C,MATCH(AH131,$AD:$AD,0))*K131/1000,1)</f>
        <v>#N/A</v>
      </c>
      <c r="M131" s="223" t="s">
        <v>439</v>
      </c>
      <c r="N131" s="223"/>
      <c r="O131" s="636"/>
      <c r="Q131" s="894"/>
      <c r="R131" s="231" t="s">
        <v>580</v>
      </c>
      <c r="S131" s="231"/>
      <c r="T131" s="223" t="e">
        <f>MROUND(INDEX($C:$C,MATCH(AP131,$AD:$AD,0))*S131/1000,1)</f>
        <v>#N/A</v>
      </c>
      <c r="U131" s="223" t="s">
        <v>439</v>
      </c>
      <c r="V131" s="223"/>
      <c r="W131" s="636"/>
    </row>
    <row r="132" spans="1:23" ht="55">
      <c r="A132" s="615"/>
      <c r="B132" s="275" t="s">
        <v>503</v>
      </c>
      <c r="C132" s="226">
        <v>1.5</v>
      </c>
      <c r="D132" s="223" t="e">
        <f t="shared" si="69"/>
        <v>#N/A</v>
      </c>
      <c r="E132" s="223" t="s">
        <v>342</v>
      </c>
      <c r="F132" s="223"/>
      <c r="G132" s="636"/>
      <c r="I132" s="894"/>
      <c r="J132" s="231" t="s">
        <v>581</v>
      </c>
      <c r="K132" s="231"/>
      <c r="L132" s="223" t="e">
        <f>MROUND(INDEX($C:$C,MATCH(AH132,$AD:$AD,0))*K132/1000,1)</f>
        <v>#N/A</v>
      </c>
      <c r="M132" s="223" t="s">
        <v>582</v>
      </c>
      <c r="N132" s="223"/>
      <c r="O132" s="636"/>
      <c r="Q132" s="894"/>
      <c r="R132" s="231" t="s">
        <v>581</v>
      </c>
      <c r="S132" s="231"/>
      <c r="T132" s="223" t="e">
        <f>MROUND(INDEX($C:$C,MATCH(AP132,$AD:$AD,0))*S132/1000,1)</f>
        <v>#N/A</v>
      </c>
      <c r="U132" s="223" t="s">
        <v>582</v>
      </c>
      <c r="V132" s="223"/>
      <c r="W132" s="636"/>
    </row>
    <row r="133" spans="1:23" ht="27.5">
      <c r="A133" s="615"/>
      <c r="B133" s="223" t="s">
        <v>504</v>
      </c>
      <c r="C133" s="223">
        <v>1</v>
      </c>
      <c r="D133" s="223" t="e">
        <f t="shared" si="69"/>
        <v>#N/A</v>
      </c>
      <c r="E133" s="223" t="e">
        <f t="shared" si="70"/>
        <v>#N/A</v>
      </c>
      <c r="F133" s="223"/>
      <c r="G133" s="636"/>
      <c r="I133" s="894"/>
      <c r="J133" s="318"/>
      <c r="K133" s="223"/>
      <c r="L133" s="223" t="e">
        <f>MROUND(INDEX($C:$C,MATCH(AH133,$AD:$AD,0))*K133/1000,0.1)</f>
        <v>#N/A</v>
      </c>
      <c r="M133" s="223" t="e">
        <f t="shared" si="71"/>
        <v>#N/A</v>
      </c>
      <c r="N133" s="223"/>
      <c r="O133" s="636"/>
      <c r="Q133" s="894"/>
      <c r="R133" s="318"/>
      <c r="S133" s="223"/>
      <c r="T133" s="223" t="e">
        <f>MROUND(INDEX($C:$C,MATCH(AP133,$AD:$AD,0))*S133/1000,0.1)</f>
        <v>#N/A</v>
      </c>
      <c r="U133" s="223" t="e">
        <f t="shared" si="72"/>
        <v>#N/A</v>
      </c>
      <c r="V133" s="223"/>
      <c r="W133" s="636"/>
    </row>
    <row r="134" spans="1:23" ht="27.5">
      <c r="A134" s="615"/>
      <c r="B134" s="223" t="s">
        <v>505</v>
      </c>
      <c r="C134" s="223"/>
      <c r="D134" s="223" t="e">
        <f t="shared" si="69"/>
        <v>#N/A</v>
      </c>
      <c r="E134" s="223" t="e">
        <f t="shared" si="70"/>
        <v>#N/A</v>
      </c>
      <c r="F134" s="223"/>
      <c r="G134" s="636"/>
      <c r="I134" s="894"/>
      <c r="J134" s="223"/>
      <c r="K134" s="223"/>
      <c r="L134" s="223" t="e">
        <f>MROUND(INDEX($C:$C,MATCH(AH134,$AD:$AD,0))*K134/1000,1)</f>
        <v>#N/A</v>
      </c>
      <c r="M134" s="223" t="e">
        <f t="shared" si="71"/>
        <v>#N/A</v>
      </c>
      <c r="N134" s="223"/>
      <c r="O134" s="636"/>
      <c r="Q134" s="894"/>
      <c r="R134" s="223"/>
      <c r="S134" s="223"/>
      <c r="T134" s="223" t="e">
        <f>MROUND(INDEX($C:$C,MATCH(AP134,$AD:$AD,0))*S134/1000,1)</f>
        <v>#N/A</v>
      </c>
      <c r="U134" s="223" t="e">
        <f t="shared" si="72"/>
        <v>#N/A</v>
      </c>
      <c r="V134" s="223"/>
      <c r="W134" s="636"/>
    </row>
    <row r="135" spans="1:23" ht="83" thickBot="1">
      <c r="A135" s="621"/>
      <c r="B135" s="150" t="s">
        <v>506</v>
      </c>
      <c r="C135" s="150"/>
      <c r="D135" s="150" t="e">
        <f t="shared" si="69"/>
        <v>#N/A</v>
      </c>
      <c r="E135" s="150" t="s">
        <v>135</v>
      </c>
      <c r="F135" s="224"/>
      <c r="G135" s="636"/>
      <c r="I135" s="894"/>
      <c r="J135" s="223"/>
      <c r="K135" s="223"/>
      <c r="L135" s="223" t="e">
        <f>MROUND(INDEX($C:$C,MATCH(AH135,$AD:$AD,0))*K135/1000,1)</f>
        <v>#N/A</v>
      </c>
      <c r="M135" s="223" t="e">
        <f t="shared" si="71"/>
        <v>#N/A</v>
      </c>
      <c r="N135" s="223"/>
      <c r="O135" s="636"/>
      <c r="Q135" s="894"/>
      <c r="R135" s="223"/>
      <c r="S135" s="223"/>
      <c r="T135" s="223" t="e">
        <f>MROUND(INDEX($C:$C,MATCH(AP135,$AD:$AD,0))*S135/1000,1)</f>
        <v>#N/A</v>
      </c>
      <c r="U135" s="223" t="e">
        <f t="shared" si="72"/>
        <v>#N/A</v>
      </c>
      <c r="V135" s="223"/>
      <c r="W135" s="636"/>
    </row>
    <row r="136" spans="1:23" ht="25.5">
      <c r="I136" s="894"/>
      <c r="J136" s="223"/>
      <c r="K136" s="223"/>
      <c r="L136" s="223" t="e">
        <f>MROUND(INDEX($C:$C,MATCH(AH136,$AD:$AD,0))*K136/1000,1)</f>
        <v>#N/A</v>
      </c>
      <c r="M136" s="223" t="e">
        <f t="shared" si="71"/>
        <v>#N/A</v>
      </c>
      <c r="N136" s="223"/>
      <c r="O136" s="636"/>
      <c r="Q136" s="894"/>
      <c r="R136" s="223"/>
      <c r="S136" s="223"/>
      <c r="T136" s="223" t="e">
        <f>MROUND(INDEX($C:$C,MATCH(AP136,$AD:$AD,0))*S136/1000,1)</f>
        <v>#N/A</v>
      </c>
      <c r="U136" s="223" t="e">
        <f t="shared" si="72"/>
        <v>#N/A</v>
      </c>
      <c r="V136" s="223"/>
      <c r="W136" s="636"/>
    </row>
    <row r="137" spans="1:23" ht="26" thickBot="1">
      <c r="I137" s="895"/>
      <c r="J137" s="223"/>
      <c r="K137" s="223"/>
      <c r="L137" s="223" t="e">
        <f>MROUND(INDEX($C:$C,MATCH(AH137,$AD:$AD,0))*K137/1000,1)</f>
        <v>#N/A</v>
      </c>
      <c r="M137" s="223" t="e">
        <f t="shared" si="71"/>
        <v>#N/A</v>
      </c>
      <c r="N137" s="224"/>
      <c r="O137" s="624"/>
      <c r="Q137" s="895"/>
      <c r="R137" s="223"/>
      <c r="S137" s="223"/>
      <c r="T137" s="223" t="e">
        <f>MROUND(INDEX($C:$C,MATCH(AP137,$AD:$AD,0))*S137/1000,1)</f>
        <v>#N/A</v>
      </c>
      <c r="U137" s="223" t="e">
        <f t="shared" si="72"/>
        <v>#N/A</v>
      </c>
      <c r="V137" s="224"/>
      <c r="W137" s="624"/>
    </row>
    <row r="140" spans="1:23" ht="17.5" thickBot="1"/>
    <row r="141" spans="1:23" ht="55">
      <c r="A141" s="576" t="s">
        <v>628</v>
      </c>
      <c r="B141" s="316" t="s">
        <v>392</v>
      </c>
      <c r="C141" s="230">
        <v>44</v>
      </c>
      <c r="D141" s="225" t="e">
        <f t="shared" ref="D141:D147" si="73">MROUND(INDEX($C:$C,MATCH(Z141,$AD:$AD,0))*C141/1000,1)</f>
        <v>#N/A</v>
      </c>
      <c r="E141" s="225" t="e">
        <f>D141&amp;+"K"</f>
        <v>#N/A</v>
      </c>
      <c r="F141" s="247"/>
      <c r="G141" s="747" t="s">
        <v>625</v>
      </c>
      <c r="I141" s="902" t="s">
        <v>693</v>
      </c>
      <c r="J141" s="404" t="s">
        <v>608</v>
      </c>
      <c r="K141" s="405">
        <v>22</v>
      </c>
      <c r="L141" s="222" t="e">
        <f>MROUND(INDEX($C:$C,MATCH(AH141,$AD:$AD,0))*K141/1000,1)</f>
        <v>#N/A</v>
      </c>
      <c r="M141" s="230" t="e">
        <f t="shared" ref="M141:M148" si="74">L141&amp;+"K"</f>
        <v>#N/A</v>
      </c>
      <c r="N141" s="222"/>
      <c r="O141" s="726" t="s">
        <v>100</v>
      </c>
    </row>
    <row r="142" spans="1:23" ht="55">
      <c r="A142" s="942"/>
      <c r="B142" s="410" t="s">
        <v>324</v>
      </c>
      <c r="C142" s="223">
        <v>22</v>
      </c>
      <c r="D142" s="226" t="e">
        <f t="shared" si="73"/>
        <v>#N/A</v>
      </c>
      <c r="E142" s="226" t="e">
        <f t="shared" ref="E142:E148" si="75">D142&amp;+"K"</f>
        <v>#N/A</v>
      </c>
      <c r="F142" s="248"/>
      <c r="G142" s="748"/>
      <c r="I142" s="615"/>
      <c r="J142" s="169" t="s">
        <v>609</v>
      </c>
      <c r="K142" s="165">
        <v>9</v>
      </c>
      <c r="L142" s="239" t="e">
        <f>MROUND(INDEX($C:$C,MATCH(AH142,$AD:$AD,0))*K142/1000,3)</f>
        <v>#N/A</v>
      </c>
      <c r="M142" s="223" t="e">
        <f t="shared" si="74"/>
        <v>#N/A</v>
      </c>
      <c r="N142" s="239"/>
      <c r="O142" s="636"/>
    </row>
    <row r="143" spans="1:23" ht="55">
      <c r="A143" s="942"/>
      <c r="B143" s="317" t="s">
        <v>526</v>
      </c>
      <c r="C143" s="223">
        <v>14.5</v>
      </c>
      <c r="D143" s="226" t="e">
        <f t="shared" si="73"/>
        <v>#N/A</v>
      </c>
      <c r="E143" s="226" t="e">
        <f t="shared" si="75"/>
        <v>#N/A</v>
      </c>
      <c r="F143" s="248"/>
      <c r="G143" s="748"/>
      <c r="I143" s="615"/>
      <c r="J143" s="406" t="s">
        <v>629</v>
      </c>
      <c r="K143" s="406">
        <v>3</v>
      </c>
      <c r="L143" s="223" t="e">
        <f t="shared" ref="L143:L148" si="76">MROUND(INDEX($C:$C,MATCH(AH143,$AD:$AD,0))*K143/1000,1)</f>
        <v>#N/A</v>
      </c>
      <c r="M143" s="223" t="e">
        <f t="shared" si="74"/>
        <v>#N/A</v>
      </c>
      <c r="N143" s="223"/>
      <c r="O143" s="636"/>
    </row>
    <row r="144" spans="1:23" ht="55">
      <c r="A144" s="942"/>
      <c r="B144" s="317" t="s">
        <v>632</v>
      </c>
      <c r="C144" s="223">
        <v>2</v>
      </c>
      <c r="D144" s="226" t="e">
        <f t="shared" si="73"/>
        <v>#N/A</v>
      </c>
      <c r="E144" s="226" t="e">
        <f t="shared" si="75"/>
        <v>#N/A</v>
      </c>
      <c r="F144" s="248"/>
      <c r="G144" s="748"/>
      <c r="I144" s="615"/>
      <c r="J144" s="407" t="s">
        <v>630</v>
      </c>
      <c r="K144" s="408">
        <v>13</v>
      </c>
      <c r="L144" s="239" t="e">
        <f t="shared" si="76"/>
        <v>#N/A</v>
      </c>
      <c r="M144" s="223" t="e">
        <f t="shared" si="74"/>
        <v>#N/A</v>
      </c>
      <c r="N144" s="223"/>
      <c r="O144" s="636"/>
    </row>
    <row r="145" spans="1:15" ht="110">
      <c r="A145" s="942"/>
      <c r="B145" s="231" t="s">
        <v>393</v>
      </c>
      <c r="C145" s="223">
        <v>4.5</v>
      </c>
      <c r="D145" s="226" t="e">
        <f t="shared" si="73"/>
        <v>#N/A</v>
      </c>
      <c r="E145" s="226" t="e">
        <f t="shared" si="75"/>
        <v>#N/A</v>
      </c>
      <c r="F145" s="248"/>
      <c r="G145" s="748"/>
      <c r="I145" s="615"/>
      <c r="J145" s="223"/>
      <c r="K145" s="223"/>
      <c r="L145" s="223" t="e">
        <f t="shared" si="76"/>
        <v>#N/A</v>
      </c>
      <c r="M145" s="223" t="e">
        <f t="shared" si="74"/>
        <v>#N/A</v>
      </c>
      <c r="N145" s="223"/>
      <c r="O145" s="636"/>
    </row>
    <row r="146" spans="1:15" ht="27.5">
      <c r="A146" s="942"/>
      <c r="B146" s="231" t="s">
        <v>432</v>
      </c>
      <c r="C146" s="223">
        <v>2</v>
      </c>
      <c r="D146" s="226" t="e">
        <f t="shared" si="73"/>
        <v>#N/A</v>
      </c>
      <c r="E146" s="226" t="e">
        <f t="shared" si="75"/>
        <v>#N/A</v>
      </c>
      <c r="F146" s="248"/>
      <c r="G146" s="748"/>
      <c r="I146" s="615"/>
      <c r="J146" s="223"/>
      <c r="K146" s="223"/>
      <c r="L146" s="239" t="e">
        <f t="shared" si="76"/>
        <v>#N/A</v>
      </c>
      <c r="M146" s="239" t="e">
        <f t="shared" si="74"/>
        <v>#N/A</v>
      </c>
      <c r="N146" s="223"/>
      <c r="O146" s="636"/>
    </row>
    <row r="147" spans="1:15" ht="25.5">
      <c r="A147" s="575"/>
      <c r="B147" s="249"/>
      <c r="C147" s="231"/>
      <c r="D147" s="276" t="e">
        <f t="shared" si="73"/>
        <v>#N/A</v>
      </c>
      <c r="E147" s="276" t="e">
        <f t="shared" si="75"/>
        <v>#N/A</v>
      </c>
      <c r="F147" s="248"/>
      <c r="G147" s="636"/>
      <c r="I147" s="615"/>
      <c r="J147" s="239"/>
      <c r="K147" s="239"/>
      <c r="L147" s="223" t="e">
        <f t="shared" si="76"/>
        <v>#N/A</v>
      </c>
      <c r="M147" s="223" t="e">
        <f t="shared" si="74"/>
        <v>#N/A</v>
      </c>
      <c r="N147" s="223"/>
      <c r="O147" s="636"/>
    </row>
    <row r="148" spans="1:15" ht="26" thickBot="1">
      <c r="A148" s="577"/>
      <c r="B148" s="250"/>
      <c r="C148" s="250"/>
      <c r="D148" s="227">
        <f>C148*$C$99/1000</f>
        <v>0</v>
      </c>
      <c r="E148" s="227" t="str">
        <f t="shared" si="75"/>
        <v>0K</v>
      </c>
      <c r="F148" s="227"/>
      <c r="G148" s="624"/>
      <c r="I148" s="617"/>
      <c r="J148" s="227"/>
      <c r="K148" s="227"/>
      <c r="L148" s="246" t="e">
        <f t="shared" si="76"/>
        <v>#N/A</v>
      </c>
      <c r="M148" s="246" t="e">
        <f t="shared" si="74"/>
        <v>#N/A</v>
      </c>
      <c r="N148" s="246"/>
      <c r="O148" s="636"/>
    </row>
  </sheetData>
  <mergeCells count="82">
    <mergeCell ref="O141:O148"/>
    <mergeCell ref="A141:A148"/>
    <mergeCell ref="G141:G148"/>
    <mergeCell ref="I141:I148"/>
    <mergeCell ref="R118:R126"/>
    <mergeCell ref="Q128:Q137"/>
    <mergeCell ref="R128:U128"/>
    <mergeCell ref="W128:W137"/>
    <mergeCell ref="O118:O125"/>
    <mergeCell ref="A117:A125"/>
    <mergeCell ref="G117:G125"/>
    <mergeCell ref="I118:I123"/>
    <mergeCell ref="A128:A135"/>
    <mergeCell ref="G128:G135"/>
    <mergeCell ref="I128:I137"/>
    <mergeCell ref="J128:M128"/>
    <mergeCell ref="O128:O137"/>
    <mergeCell ref="A98:A103"/>
    <mergeCell ref="G98:G103"/>
    <mergeCell ref="A104:A113"/>
    <mergeCell ref="G104:G113"/>
    <mergeCell ref="X118:X126"/>
    <mergeCell ref="Q98:Q106"/>
    <mergeCell ref="W98:W106"/>
    <mergeCell ref="I108:I115"/>
    <mergeCell ref="O108:O115"/>
    <mergeCell ref="Q108:Q116"/>
    <mergeCell ref="W108:W116"/>
    <mergeCell ref="I98:I105"/>
    <mergeCell ref="O98:O105"/>
    <mergeCell ref="W72:W80"/>
    <mergeCell ref="A50:A57"/>
    <mergeCell ref="G50:G57"/>
    <mergeCell ref="J50:J57"/>
    <mergeCell ref="A86:A88"/>
    <mergeCell ref="G86:G95"/>
    <mergeCell ref="A89:A92"/>
    <mergeCell ref="I86:I93"/>
    <mergeCell ref="O86:O93"/>
    <mergeCell ref="Q86:Q96"/>
    <mergeCell ref="W86:W96"/>
    <mergeCell ref="Q72:Q80"/>
    <mergeCell ref="A61:A69"/>
    <mergeCell ref="G61:G69"/>
    <mergeCell ref="J61:J68"/>
    <mergeCell ref="P61:P68"/>
    <mergeCell ref="A72:A82"/>
    <mergeCell ref="B72:E72"/>
    <mergeCell ref="G72:G82"/>
    <mergeCell ref="I72:I79"/>
    <mergeCell ref="O72:O79"/>
    <mergeCell ref="X61:X69"/>
    <mergeCell ref="X25:X33"/>
    <mergeCell ref="B14:B21"/>
    <mergeCell ref="H14:H21"/>
    <mergeCell ref="J14:J22"/>
    <mergeCell ref="P14:P22"/>
    <mergeCell ref="R14:R17"/>
    <mergeCell ref="X14:X22"/>
    <mergeCell ref="R18:R22"/>
    <mergeCell ref="G25:G33"/>
    <mergeCell ref="J25:J33"/>
    <mergeCell ref="P25:P33"/>
    <mergeCell ref="X36:X45"/>
    <mergeCell ref="R41:R45"/>
    <mergeCell ref="X50:X58"/>
    <mergeCell ref="R61:R69"/>
    <mergeCell ref="P50:P57"/>
    <mergeCell ref="W2:W9"/>
    <mergeCell ref="R36:R40"/>
    <mergeCell ref="A2:A10"/>
    <mergeCell ref="G2:G10"/>
    <mergeCell ref="I2:I10"/>
    <mergeCell ref="O2:O10"/>
    <mergeCell ref="Q2:Q9"/>
    <mergeCell ref="R25:R33"/>
    <mergeCell ref="A25:A33"/>
    <mergeCell ref="A36:A44"/>
    <mergeCell ref="G36:G44"/>
    <mergeCell ref="J36:J43"/>
    <mergeCell ref="P36:P43"/>
    <mergeCell ref="R50:R58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114.五堵1月</vt:lpstr>
      <vt:lpstr>第十九週</vt:lpstr>
      <vt:lpstr>第二十週</vt:lpstr>
      <vt:lpstr>第二十一週</vt:lpstr>
      <vt:lpstr>第二十二週</vt:lpstr>
      <vt:lpstr>工作表1</vt:lpstr>
      <vt:lpstr>'114.五堵1月'!Print_Area</vt:lpstr>
      <vt:lpstr>第二十一週!Print_Area</vt:lpstr>
      <vt:lpstr>第二十二週!Print_Area</vt:lpstr>
      <vt:lpstr>第二十週!Print_Area</vt:lpstr>
      <vt:lpstr>第十九週!Print_Area</vt:lpstr>
      <vt:lpstr>第二十二週!Print_Titles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cp:lastPrinted>2024-12-25T06:17:36Z</cp:lastPrinted>
  <dcterms:created xsi:type="dcterms:W3CDTF">2021-02-24T01:36:51Z</dcterms:created>
  <dcterms:modified xsi:type="dcterms:W3CDTF">2024-12-26T05:41:14Z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