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jona\OneDrive\文件\"/>
    </mc:Choice>
  </mc:AlternateContent>
  <bookViews>
    <workbookView xWindow="0" yWindow="0" windowWidth="28800" windowHeight="13035" tabRatio="739" activeTab="3"/>
  </bookViews>
  <sheets>
    <sheet name="113.五堵10月" sheetId="51" r:id="rId1"/>
    <sheet name="第六週" sheetId="81" r:id="rId2"/>
    <sheet name="第七週" sheetId="77" r:id="rId3"/>
    <sheet name="第八週" sheetId="78" r:id="rId4"/>
    <sheet name="第九週" sheetId="79" r:id="rId5"/>
    <sheet name="第十週" sheetId="80" r:id="rId6"/>
    <sheet name="工作表1" sheetId="82" r:id="rId7"/>
  </sheets>
  <externalReferences>
    <externalReference r:id="rId8"/>
  </externalReferences>
  <definedNames>
    <definedName name="_xlnm.Print_Area" localSheetId="0">'113.五堵10月'!$A$1:$O$38</definedName>
    <definedName name="_xlnm.Print_Area" localSheetId="2">第七週!$A$1:$AB$197</definedName>
    <definedName name="_xlnm.Print_Area" localSheetId="4">第九週!$A$1:$AB$202</definedName>
    <definedName name="_xlnm.Print_Area" localSheetId="3">第八週!$A$1:$AB$191</definedName>
    <definedName name="_xlnm.Print_Area" localSheetId="5">第十週!$A$1:$AB$196</definedName>
    <definedName name="_xlnm.Print_Area" localSheetId="1">第六週!$A$1:$AB$196</definedName>
    <definedName name="_xlnm.Print_Titles" localSheetId="4">第九週!$1:$7</definedName>
    <definedName name="_xlnm.Print_Titles" localSheetId="3">第八週!$3:$7</definedName>
    <definedName name="SchoolList">[1]RefersList!$A$2:$A$4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80" l="1"/>
  <c r="H34" i="78"/>
  <c r="H95" i="78"/>
  <c r="H96" i="78"/>
  <c r="H97" i="78"/>
  <c r="H59" i="78"/>
  <c r="H60" i="78"/>
  <c r="H61" i="78"/>
  <c r="H62" i="78"/>
  <c r="H63" i="78"/>
  <c r="H64" i="78"/>
  <c r="H25" i="77"/>
  <c r="H26" i="77"/>
  <c r="H27" i="77"/>
  <c r="H28" i="77"/>
  <c r="H29" i="77"/>
  <c r="H30" i="77"/>
  <c r="D187" i="82"/>
  <c r="E187" i="82" s="1"/>
  <c r="D186" i="82"/>
  <c r="E186" i="82" s="1"/>
  <c r="D185" i="82"/>
  <c r="D184" i="82"/>
  <c r="E184" i="82" s="1"/>
  <c r="D183" i="82"/>
  <c r="E183" i="82" s="1"/>
  <c r="D182" i="82"/>
  <c r="E182" i="82" s="1"/>
  <c r="D181" i="82"/>
  <c r="E181" i="82" s="1"/>
  <c r="E180" i="82"/>
  <c r="D180" i="82"/>
  <c r="D179" i="82"/>
  <c r="E179" i="82" s="1"/>
  <c r="D178" i="82"/>
  <c r="E178" i="82" s="1"/>
  <c r="T171" i="82"/>
  <c r="U171" i="82" s="1"/>
  <c r="T170" i="82"/>
  <c r="U170" i="82" s="1"/>
  <c r="T169" i="82"/>
  <c r="U169" i="82" s="1"/>
  <c r="T168" i="82"/>
  <c r="U168" i="82" s="1"/>
  <c r="T167" i="82"/>
  <c r="U167" i="82" s="1"/>
  <c r="T166" i="82"/>
  <c r="U166" i="82" s="1"/>
  <c r="T165" i="82"/>
  <c r="U165" i="82" s="1"/>
  <c r="T164" i="82"/>
  <c r="U164" i="82" s="1"/>
  <c r="T163" i="82"/>
  <c r="U163" i="82" s="1"/>
  <c r="T162" i="82"/>
  <c r="U162" i="82" s="1"/>
  <c r="AD119" i="80" l="1"/>
  <c r="L171" i="82" l="1"/>
  <c r="M171" i="82" s="1"/>
  <c r="L170" i="82"/>
  <c r="M170" i="82" s="1"/>
  <c r="L169" i="82"/>
  <c r="M169" i="82" s="1"/>
  <c r="L168" i="82"/>
  <c r="M168" i="82" s="1"/>
  <c r="L167" i="82"/>
  <c r="M167" i="82" s="1"/>
  <c r="L166" i="82"/>
  <c r="M166" i="82" s="1"/>
  <c r="L165" i="82"/>
  <c r="L164" i="82"/>
  <c r="M164" i="82" s="1"/>
  <c r="L163" i="82"/>
  <c r="M163" i="82" s="1"/>
  <c r="L162" i="82"/>
  <c r="M162" i="82" s="1"/>
  <c r="AD96" i="80"/>
  <c r="F44" i="80"/>
  <c r="AD24" i="80"/>
  <c r="AD25" i="80"/>
  <c r="AD26" i="80"/>
  <c r="D173" i="82"/>
  <c r="E173" i="82" s="1"/>
  <c r="D172" i="82"/>
  <c r="E172" i="82" s="1"/>
  <c r="D171" i="82"/>
  <c r="E171" i="82" s="1"/>
  <c r="D170" i="82"/>
  <c r="E170" i="82" s="1"/>
  <c r="D169" i="82"/>
  <c r="E169" i="82" s="1"/>
  <c r="D168" i="82"/>
  <c r="D167" i="82"/>
  <c r="D166" i="82"/>
  <c r="D165" i="82"/>
  <c r="E165" i="82" s="1"/>
  <c r="D164" i="82"/>
  <c r="E164" i="82" s="1"/>
  <c r="D163" i="82"/>
  <c r="E163" i="82" s="1"/>
  <c r="D162" i="82"/>
  <c r="E162" i="82" s="1"/>
  <c r="D161" i="82"/>
  <c r="E161" i="82" s="1"/>
  <c r="AD37" i="80" l="1"/>
  <c r="AD36" i="80"/>
  <c r="Q156" i="82" l="1"/>
  <c r="R156" i="82" s="1"/>
  <c r="Q155" i="82"/>
  <c r="R155" i="82" s="1"/>
  <c r="Q154" i="82"/>
  <c r="R154" i="82" s="1"/>
  <c r="Q153" i="82"/>
  <c r="R153" i="82" s="1"/>
  <c r="Q152" i="82"/>
  <c r="R152" i="82" s="1"/>
  <c r="Q151" i="82"/>
  <c r="R151" i="82" s="1"/>
  <c r="R150" i="82"/>
  <c r="Q148" i="82"/>
  <c r="R148" i="82" s="1"/>
  <c r="Q147" i="82"/>
  <c r="R147" i="82" s="1"/>
  <c r="D31" i="51"/>
  <c r="A159" i="79"/>
  <c r="A115" i="79"/>
  <c r="AD123" i="79"/>
  <c r="AD122" i="79"/>
  <c r="AD121" i="79"/>
  <c r="AD120" i="79"/>
  <c r="AD119" i="79"/>
  <c r="AD118" i="79"/>
  <c r="AD117" i="79"/>
  <c r="AD127" i="79"/>
  <c r="D155" i="82"/>
  <c r="E155" i="82" s="1"/>
  <c r="D154" i="82"/>
  <c r="E154" i="82" s="1"/>
  <c r="D153" i="82"/>
  <c r="E153" i="82" s="1"/>
  <c r="D152" i="82"/>
  <c r="E152" i="82" s="1"/>
  <c r="D151" i="82"/>
  <c r="E151" i="82" s="1"/>
  <c r="D150" i="82"/>
  <c r="E150" i="82" s="1"/>
  <c r="D149" i="82"/>
  <c r="E149" i="82" s="1"/>
  <c r="D148" i="82"/>
  <c r="E148" i="82" s="1"/>
  <c r="D147" i="82"/>
  <c r="E147" i="82" s="1"/>
  <c r="T144" i="82" l="1"/>
  <c r="U144" i="82" s="1"/>
  <c r="T143" i="82"/>
  <c r="U143" i="82" s="1"/>
  <c r="T142" i="82"/>
  <c r="U142" i="82" s="1"/>
  <c r="T141" i="82"/>
  <c r="T140" i="82"/>
  <c r="T139" i="82"/>
  <c r="T138" i="82"/>
  <c r="U138" i="82" s="1"/>
  <c r="T137" i="82"/>
  <c r="U137" i="82" s="1"/>
  <c r="T136" i="82"/>
  <c r="U136" i="82" s="1"/>
  <c r="T135" i="82"/>
  <c r="U135" i="82" s="1"/>
  <c r="T134" i="82"/>
  <c r="U134" i="82" s="1"/>
  <c r="T133" i="82"/>
  <c r="U133" i="82" s="1"/>
  <c r="AD11" i="79" l="1"/>
  <c r="AD100" i="78"/>
  <c r="AD103" i="78"/>
  <c r="L142" i="82"/>
  <c r="M142" i="82" s="1"/>
  <c r="L141" i="82"/>
  <c r="M141" i="82" s="1"/>
  <c r="L140" i="82"/>
  <c r="M140" i="82" s="1"/>
  <c r="L139" i="82"/>
  <c r="M139" i="82" s="1"/>
  <c r="L138" i="82"/>
  <c r="M138" i="82" s="1"/>
  <c r="L137" i="82"/>
  <c r="M137" i="82" s="1"/>
  <c r="L136" i="82"/>
  <c r="M136" i="82" s="1"/>
  <c r="L135" i="82"/>
  <c r="M135" i="82" s="1"/>
  <c r="L134" i="82"/>
  <c r="M134" i="82" s="1"/>
  <c r="L133" i="82"/>
  <c r="M133" i="82" s="1"/>
  <c r="AD162" i="78"/>
  <c r="D143" i="82"/>
  <c r="E143" i="82" s="1"/>
  <c r="D142" i="82"/>
  <c r="E142" i="82" s="1"/>
  <c r="D141" i="82"/>
  <c r="E141" i="82" s="1"/>
  <c r="D140" i="82"/>
  <c r="E140" i="82" s="1"/>
  <c r="D139" i="82"/>
  <c r="E139" i="82" s="1"/>
  <c r="D138" i="82"/>
  <c r="E138" i="82" s="1"/>
  <c r="D137" i="82"/>
  <c r="D135" i="82"/>
  <c r="E135" i="82" s="1"/>
  <c r="D134" i="82"/>
  <c r="E134" i="82" s="1"/>
  <c r="D133" i="82"/>
  <c r="E133" i="82" s="1"/>
  <c r="AD114" i="78"/>
  <c r="AD120" i="78"/>
  <c r="AD118" i="78" l="1"/>
  <c r="AD117" i="78"/>
  <c r="AD102" i="78"/>
  <c r="AD101" i="78"/>
  <c r="T129" i="82"/>
  <c r="T128" i="82"/>
  <c r="U128" i="82" s="1"/>
  <c r="T127" i="82"/>
  <c r="U127" i="82" s="1"/>
  <c r="T126" i="82"/>
  <c r="U126" i="82" s="1"/>
  <c r="T125" i="82"/>
  <c r="U125" i="82" s="1"/>
  <c r="T124" i="82"/>
  <c r="U124" i="82" s="1"/>
  <c r="T123" i="82"/>
  <c r="U123" i="82" s="1"/>
  <c r="T122" i="82"/>
  <c r="U122" i="82" s="1"/>
  <c r="T121" i="82"/>
  <c r="U121" i="82" s="1"/>
  <c r="T120" i="82"/>
  <c r="U120" i="82" s="1"/>
  <c r="AD82" i="78"/>
  <c r="L129" i="82" l="1"/>
  <c r="M129" i="82" s="1"/>
  <c r="L128" i="82"/>
  <c r="M128" i="82" s="1"/>
  <c r="L127" i="82"/>
  <c r="M127" i="82" s="1"/>
  <c r="L126" i="82"/>
  <c r="M126" i="82" s="1"/>
  <c r="L125" i="82"/>
  <c r="M125" i="82" s="1"/>
  <c r="L124" i="82"/>
  <c r="M124" i="82" s="1"/>
  <c r="L123" i="82"/>
  <c r="M123" i="82" s="1"/>
  <c r="L122" i="82"/>
  <c r="M122" i="82" s="1"/>
  <c r="L121" i="82"/>
  <c r="M121" i="82" s="1"/>
  <c r="L120" i="82"/>
  <c r="M120" i="82" s="1"/>
  <c r="D130" i="82"/>
  <c r="E130" i="82" s="1"/>
  <c r="D129" i="82"/>
  <c r="E129" i="82" s="1"/>
  <c r="D128" i="82"/>
  <c r="E128" i="82" s="1"/>
  <c r="D127" i="82"/>
  <c r="E127" i="82" s="1"/>
  <c r="D126" i="82"/>
  <c r="E126" i="82" s="1"/>
  <c r="D125" i="82"/>
  <c r="E125" i="82" s="1"/>
  <c r="D124" i="82"/>
  <c r="E124" i="82" s="1"/>
  <c r="D123" i="82"/>
  <c r="D121" i="82"/>
  <c r="B120" i="82"/>
  <c r="F44" i="78"/>
  <c r="F44" i="77"/>
  <c r="V114" i="82"/>
  <c r="W114" i="82" s="1"/>
  <c r="V113" i="82"/>
  <c r="W113" i="82" s="1"/>
  <c r="V112" i="82"/>
  <c r="W112" i="82" s="1"/>
  <c r="V111" i="82"/>
  <c r="W111" i="82" s="1"/>
  <c r="V110" i="82"/>
  <c r="W110" i="82" s="1"/>
  <c r="V109" i="82"/>
  <c r="W109" i="82" s="1"/>
  <c r="V108" i="82"/>
  <c r="W108" i="82" s="1"/>
  <c r="V107" i="82"/>
  <c r="W107" i="82" s="1"/>
  <c r="V106" i="82"/>
  <c r="W106" i="82" s="1"/>
  <c r="N112" i="82" l="1"/>
  <c r="O112" i="82" s="1"/>
  <c r="N111" i="82"/>
  <c r="O111" i="82" s="1"/>
  <c r="N110" i="82"/>
  <c r="O110" i="82" s="1"/>
  <c r="N109" i="82"/>
  <c r="O109" i="82" s="1"/>
  <c r="N107" i="82"/>
  <c r="O107" i="82" s="1"/>
  <c r="N106" i="82"/>
  <c r="O106" i="82" s="1"/>
  <c r="N105" i="82"/>
  <c r="N104" i="82"/>
  <c r="O104" i="82" s="1"/>
  <c r="N103" i="82"/>
  <c r="O103" i="82" s="1"/>
  <c r="AD35" i="78" l="1"/>
  <c r="AD24" i="78" l="1"/>
  <c r="D112" i="82"/>
  <c r="E112" i="82" s="1"/>
  <c r="D111" i="82"/>
  <c r="E111" i="82" s="1"/>
  <c r="D110" i="82"/>
  <c r="E110" i="82" s="1"/>
  <c r="D109" i="82"/>
  <c r="E109" i="82" s="1"/>
  <c r="D107" i="82"/>
  <c r="D106" i="82"/>
  <c r="E106" i="82" s="1"/>
  <c r="D105" i="82"/>
  <c r="D104" i="82"/>
  <c r="E104" i="82" s="1"/>
  <c r="D103" i="82"/>
  <c r="E103" i="82" s="1"/>
  <c r="V98" i="82"/>
  <c r="W98" i="82" s="1"/>
  <c r="V97" i="82"/>
  <c r="W97" i="82" s="1"/>
  <c r="V96" i="82"/>
  <c r="W96" i="82" s="1"/>
  <c r="V95" i="82"/>
  <c r="W95" i="82" s="1"/>
  <c r="V94" i="82"/>
  <c r="W94" i="82" s="1"/>
  <c r="V93" i="82"/>
  <c r="W93" i="82" s="1"/>
  <c r="V92" i="82"/>
  <c r="W92" i="82" s="1"/>
  <c r="V91" i="82"/>
  <c r="W91" i="82" s="1"/>
  <c r="AD35" i="77"/>
  <c r="AD110" i="81" l="1"/>
  <c r="M100" i="82"/>
  <c r="N100" i="82" s="1"/>
  <c r="M99" i="82"/>
  <c r="N99" i="82" s="1"/>
  <c r="M98" i="82"/>
  <c r="N98" i="82" s="1"/>
  <c r="M97" i="82"/>
  <c r="N97" i="82" s="1"/>
  <c r="M96" i="82"/>
  <c r="N96" i="82" s="1"/>
  <c r="M95" i="82"/>
  <c r="N95" i="82" s="1"/>
  <c r="M94" i="82"/>
  <c r="N94" i="82" s="1"/>
  <c r="M93" i="82"/>
  <c r="N93" i="82" s="1"/>
  <c r="M92" i="82"/>
  <c r="N92" i="82" s="1"/>
  <c r="M91" i="82"/>
  <c r="N91" i="82" s="1"/>
  <c r="D99" i="82" l="1"/>
  <c r="E99" i="82" s="1"/>
  <c r="D98" i="82"/>
  <c r="E98" i="82" s="1"/>
  <c r="D97" i="82"/>
  <c r="E97" i="82" s="1"/>
  <c r="D96" i="82"/>
  <c r="E96" i="82" s="1"/>
  <c r="D95" i="82"/>
  <c r="E95" i="82" s="1"/>
  <c r="D94" i="82"/>
  <c r="E94" i="82" s="1"/>
  <c r="D93" i="82"/>
  <c r="E93" i="82" s="1"/>
  <c r="D92" i="82"/>
  <c r="E92" i="82" s="1"/>
  <c r="D91" i="82"/>
  <c r="E91" i="82" s="1"/>
  <c r="I106" i="77"/>
  <c r="AD88" i="77"/>
  <c r="AD90" i="77"/>
  <c r="AD89" i="77"/>
  <c r="T85" i="82"/>
  <c r="T84" i="82"/>
  <c r="T83" i="82"/>
  <c r="U83" i="82" s="1"/>
  <c r="T82" i="82"/>
  <c r="T81" i="82"/>
  <c r="U81" i="82" s="1"/>
  <c r="T80" i="82"/>
  <c r="U80" i="82" s="1"/>
  <c r="T79" i="82"/>
  <c r="U79" i="82" s="1"/>
  <c r="T78" i="82"/>
  <c r="U78" i="82" s="1"/>
  <c r="T77" i="82"/>
  <c r="U77" i="82" s="1"/>
  <c r="AD72" i="77"/>
  <c r="AD70" i="77"/>
  <c r="AD69" i="77"/>
  <c r="L87" i="82"/>
  <c r="M87" i="82" s="1"/>
  <c r="L86" i="82"/>
  <c r="M86" i="82" s="1"/>
  <c r="L85" i="82"/>
  <c r="M85" i="82" s="1"/>
  <c r="L84" i="82"/>
  <c r="M84" i="82" s="1"/>
  <c r="L83" i="82"/>
  <c r="M83" i="82" s="1"/>
  <c r="L82" i="82"/>
  <c r="M82" i="82" s="1"/>
  <c r="L81" i="82"/>
  <c r="M81" i="82" s="1"/>
  <c r="L80" i="82"/>
  <c r="M80" i="82" s="1"/>
  <c r="L79" i="82"/>
  <c r="M79" i="82" s="1"/>
  <c r="L78" i="82"/>
  <c r="M78" i="82" s="1"/>
  <c r="L77" i="82"/>
  <c r="M77" i="82" s="1"/>
  <c r="D86" i="82"/>
  <c r="E86" i="82" s="1"/>
  <c r="D85" i="82"/>
  <c r="E85" i="82" s="1"/>
  <c r="D84" i="82"/>
  <c r="E84" i="82" s="1"/>
  <c r="D83" i="82"/>
  <c r="E83" i="82" s="1"/>
  <c r="D82" i="82"/>
  <c r="E82" i="82" s="1"/>
  <c r="D81" i="82"/>
  <c r="E81" i="82" s="1"/>
  <c r="D80" i="82"/>
  <c r="E80" i="82" s="1"/>
  <c r="D79" i="82"/>
  <c r="E79" i="82" s="1"/>
  <c r="D78" i="82"/>
  <c r="E78" i="82" s="1"/>
  <c r="D77" i="82"/>
  <c r="E77" i="82" s="1"/>
  <c r="V73" i="82"/>
  <c r="W73" i="82" s="1"/>
  <c r="V72" i="82"/>
  <c r="W72" i="82" s="1"/>
  <c r="V71" i="82"/>
  <c r="W71" i="82" s="1"/>
  <c r="V70" i="82"/>
  <c r="W70" i="82" s="1"/>
  <c r="V69" i="82"/>
  <c r="V67" i="82"/>
  <c r="W67" i="82" s="1"/>
  <c r="V66" i="82"/>
  <c r="W66" i="82" s="1"/>
  <c r="V65" i="82"/>
  <c r="W65" i="82" s="1"/>
  <c r="V64" i="82"/>
  <c r="W64" i="82" s="1"/>
  <c r="V63" i="82"/>
  <c r="W63" i="82" s="1"/>
  <c r="V62" i="82"/>
  <c r="W62" i="82" s="1"/>
  <c r="AD14" i="77" l="1"/>
  <c r="M69" i="82"/>
  <c r="N69" i="82" s="1"/>
  <c r="M68" i="82"/>
  <c r="M66" i="82"/>
  <c r="M65" i="82"/>
  <c r="N65" i="82" s="1"/>
  <c r="M64" i="82"/>
  <c r="N64" i="82" s="1"/>
  <c r="M63" i="82"/>
  <c r="N63" i="82" s="1"/>
  <c r="M62" i="82"/>
  <c r="N62" i="82" s="1"/>
  <c r="F156" i="81"/>
  <c r="D72" i="82" l="1"/>
  <c r="E72" i="82" s="1"/>
  <c r="D71" i="82"/>
  <c r="E71" i="82" s="1"/>
  <c r="D70" i="82"/>
  <c r="E70" i="82" s="1"/>
  <c r="D69" i="82"/>
  <c r="E69" i="82" s="1"/>
  <c r="D68" i="82"/>
  <c r="E68" i="82" s="1"/>
  <c r="D67" i="82"/>
  <c r="D66" i="82"/>
  <c r="E66" i="82" s="1"/>
  <c r="D65" i="82"/>
  <c r="E65" i="82" s="1"/>
  <c r="D62" i="82"/>
  <c r="E62" i="82" s="1"/>
  <c r="V60" i="82"/>
  <c r="W60" i="82" s="1"/>
  <c r="V59" i="82"/>
  <c r="W59" i="82" s="1"/>
  <c r="V58" i="82"/>
  <c r="V56" i="82"/>
  <c r="V55" i="82"/>
  <c r="W55" i="82" s="1"/>
  <c r="V54" i="82"/>
  <c r="W54" i="82" s="1"/>
  <c r="V53" i="82"/>
  <c r="W53" i="82" s="1"/>
  <c r="V52" i="82"/>
  <c r="W52" i="82" s="1"/>
  <c r="V51" i="82"/>
  <c r="W51" i="82" s="1"/>
  <c r="AD94" i="81"/>
  <c r="AD97" i="81"/>
  <c r="E14" i="51"/>
  <c r="AD95" i="81"/>
  <c r="AD93" i="81"/>
  <c r="AD92" i="81"/>
  <c r="AD91" i="81"/>
  <c r="AD90" i="81"/>
  <c r="AD89" i="81"/>
  <c r="M60" i="82"/>
  <c r="N60" i="82" s="1"/>
  <c r="M59" i="82"/>
  <c r="N59" i="82" s="1"/>
  <c r="M58" i="82"/>
  <c r="N58" i="82" s="1"/>
  <c r="K51" i="82"/>
  <c r="AD111" i="81"/>
  <c r="AD79" i="81"/>
  <c r="AD68" i="81" l="1"/>
  <c r="D60" i="82"/>
  <c r="E60" i="82" s="1"/>
  <c r="D59" i="82"/>
  <c r="E59" i="82" s="1"/>
  <c r="D58" i="82"/>
  <c r="E58" i="82" s="1"/>
  <c r="D57" i="82"/>
  <c r="E57" i="82" s="1"/>
  <c r="D54" i="82"/>
  <c r="E54" i="82" s="1"/>
  <c r="D53" i="82"/>
  <c r="E53" i="82" s="1"/>
  <c r="D52" i="82"/>
  <c r="E52" i="82" s="1"/>
  <c r="D51" i="82"/>
  <c r="E51" i="82" s="1"/>
  <c r="E77" i="81"/>
  <c r="V46" i="82"/>
  <c r="W46" i="82" s="1"/>
  <c r="V45" i="82"/>
  <c r="W45" i="82" s="1"/>
  <c r="V44" i="82"/>
  <c r="W44" i="82" s="1"/>
  <c r="V43" i="82"/>
  <c r="W43" i="82" s="1"/>
  <c r="V42" i="82"/>
  <c r="V41" i="82"/>
  <c r="V40" i="82"/>
  <c r="W40" i="82" s="1"/>
  <c r="V39" i="82"/>
  <c r="W39" i="82" s="1"/>
  <c r="V38" i="82"/>
  <c r="W38" i="82" s="1"/>
  <c r="V37" i="82"/>
  <c r="W37" i="82" s="1"/>
  <c r="H36" i="51" l="1"/>
  <c r="H24" i="51"/>
  <c r="F45" i="79"/>
  <c r="A1" i="80" l="1"/>
  <c r="A1" i="79"/>
  <c r="A1" i="78"/>
  <c r="A1" i="77"/>
  <c r="AD58" i="80" l="1"/>
  <c r="AD122" i="80" l="1"/>
  <c r="AD82" i="80"/>
  <c r="AD84" i="80"/>
  <c r="AD126" i="79" l="1"/>
  <c r="AD84" i="79"/>
  <c r="AD83" i="79"/>
  <c r="AD34" i="78" l="1"/>
  <c r="AD178" i="77" l="1"/>
  <c r="AD96" i="78" l="1"/>
  <c r="AD73" i="80"/>
  <c r="AD21" i="80" l="1"/>
  <c r="AD22" i="80"/>
  <c r="AD23" i="80"/>
  <c r="M46" i="82"/>
  <c r="N46" i="82" s="1"/>
  <c r="M45" i="82"/>
  <c r="N45" i="82" s="1"/>
  <c r="M44" i="82"/>
  <c r="M43" i="82"/>
  <c r="M42" i="82"/>
  <c r="N42" i="82" s="1"/>
  <c r="M41" i="82"/>
  <c r="N41" i="82" s="1"/>
  <c r="M40" i="82"/>
  <c r="N40" i="82" s="1"/>
  <c r="M39" i="82"/>
  <c r="N39" i="82" s="1"/>
  <c r="M38" i="82"/>
  <c r="N38" i="82" s="1"/>
  <c r="M37" i="82"/>
  <c r="N37" i="82" s="1"/>
  <c r="AD157" i="80"/>
  <c r="D47" i="82"/>
  <c r="D46" i="82"/>
  <c r="D45" i="82"/>
  <c r="D44" i="82"/>
  <c r="D43" i="82"/>
  <c r="D42" i="82"/>
  <c r="E42" i="82" s="1"/>
  <c r="D41" i="82"/>
  <c r="E41" i="82" s="1"/>
  <c r="D40" i="82"/>
  <c r="E40" i="82" s="1"/>
  <c r="D39" i="82"/>
  <c r="E39" i="82" s="1"/>
  <c r="D38" i="82"/>
  <c r="E38" i="82" s="1"/>
  <c r="D37" i="82"/>
  <c r="E37" i="82" s="1"/>
  <c r="AD98" i="79" l="1"/>
  <c r="AD97" i="79"/>
  <c r="U34" i="82" l="1"/>
  <c r="V34" i="82" s="1"/>
  <c r="U33" i="82"/>
  <c r="V33" i="82" s="1"/>
  <c r="U32" i="82"/>
  <c r="V32" i="82" s="1"/>
  <c r="U31" i="82"/>
  <c r="V31" i="82" s="1"/>
  <c r="U30" i="82"/>
  <c r="U29" i="82"/>
  <c r="V29" i="82" s="1"/>
  <c r="U28" i="82"/>
  <c r="V28" i="82" s="1"/>
  <c r="U27" i="82"/>
  <c r="V27" i="82" s="1"/>
  <c r="U26" i="82"/>
  <c r="V26" i="82" s="1"/>
  <c r="U25" i="82"/>
  <c r="V25" i="82" s="1"/>
  <c r="AD60" i="79"/>
  <c r="AD58" i="79"/>
  <c r="AD59" i="79"/>
  <c r="M34" i="82"/>
  <c r="N34" i="82" s="1"/>
  <c r="M33" i="82"/>
  <c r="N33" i="82" s="1"/>
  <c r="M32" i="82"/>
  <c r="N32" i="82" s="1"/>
  <c r="M31" i="82"/>
  <c r="N31" i="82" s="1"/>
  <c r="M30" i="82"/>
  <c r="N30" i="82" s="1"/>
  <c r="M29" i="82"/>
  <c r="N29" i="82" s="1"/>
  <c r="M28" i="82"/>
  <c r="M27" i="82"/>
  <c r="M26" i="82"/>
  <c r="N26" i="82" s="1"/>
  <c r="M25" i="82"/>
  <c r="N25" i="82" s="1"/>
  <c r="AD24" i="79"/>
  <c r="AD116" i="78" l="1"/>
  <c r="D34" i="82"/>
  <c r="E34" i="82" s="1"/>
  <c r="D33" i="82"/>
  <c r="E33" i="82" s="1"/>
  <c r="D32" i="82"/>
  <c r="E32" i="82" s="1"/>
  <c r="D31" i="82"/>
  <c r="E31" i="82" s="1"/>
  <c r="D30" i="82"/>
  <c r="E30" i="82" s="1"/>
  <c r="D29" i="82"/>
  <c r="E29" i="82" s="1"/>
  <c r="D28" i="82"/>
  <c r="E28" i="82" s="1"/>
  <c r="D27" i="82"/>
  <c r="E27" i="82" s="1"/>
  <c r="D26" i="82"/>
  <c r="E26" i="82" s="1"/>
  <c r="D25" i="82"/>
  <c r="E25" i="82" s="1"/>
  <c r="T23" i="82"/>
  <c r="U23" i="82" s="1"/>
  <c r="T22" i="82"/>
  <c r="U22" i="82" s="1"/>
  <c r="T21" i="82"/>
  <c r="U21" i="82" s="1"/>
  <c r="T20" i="82"/>
  <c r="U20" i="82" s="1"/>
  <c r="T19" i="82"/>
  <c r="T18" i="82"/>
  <c r="U18" i="82" s="1"/>
  <c r="T17" i="82"/>
  <c r="U17" i="82" s="1"/>
  <c r="T16" i="82"/>
  <c r="U16" i="82" s="1"/>
  <c r="T15" i="82"/>
  <c r="U15" i="82" s="1"/>
  <c r="T14" i="82"/>
  <c r="U14" i="82" s="1"/>
  <c r="L23" i="82"/>
  <c r="M23" i="82" s="1"/>
  <c r="L22" i="82"/>
  <c r="M22" i="82" s="1"/>
  <c r="L21" i="82"/>
  <c r="M21" i="82" s="1"/>
  <c r="L20" i="82"/>
  <c r="M20" i="82" s="1"/>
  <c r="L19" i="82"/>
  <c r="M19" i="82" s="1"/>
  <c r="L18" i="82"/>
  <c r="M18" i="82" s="1"/>
  <c r="L17" i="82"/>
  <c r="M17" i="82" s="1"/>
  <c r="L16" i="82"/>
  <c r="M16" i="82" s="1"/>
  <c r="L15" i="82"/>
  <c r="M15" i="82" s="1"/>
  <c r="L14" i="82"/>
  <c r="M14" i="82" s="1"/>
  <c r="AD95" i="77"/>
  <c r="AD157" i="77"/>
  <c r="D23" i="82"/>
  <c r="E23" i="82" s="1"/>
  <c r="D22" i="82"/>
  <c r="E22" i="82" s="1"/>
  <c r="D21" i="82"/>
  <c r="D20" i="82"/>
  <c r="D19" i="82"/>
  <c r="E19" i="82" s="1"/>
  <c r="D18" i="82"/>
  <c r="E18" i="82" s="1"/>
  <c r="D17" i="82"/>
  <c r="E17" i="82" s="1"/>
  <c r="D16" i="82"/>
  <c r="E16" i="82" s="1"/>
  <c r="D15" i="82"/>
  <c r="E15" i="82" s="1"/>
  <c r="D14" i="82"/>
  <c r="E14" i="82" s="1"/>
  <c r="AD91" i="77" l="1"/>
  <c r="AD20" i="77"/>
  <c r="AD68" i="77"/>
  <c r="AD71" i="77"/>
  <c r="T10" i="82"/>
  <c r="U10" i="82" s="1"/>
  <c r="T9" i="82"/>
  <c r="U9" i="82" s="1"/>
  <c r="T8" i="82"/>
  <c r="U8" i="82" s="1"/>
  <c r="T7" i="82"/>
  <c r="U7" i="82" s="1"/>
  <c r="T6" i="82"/>
  <c r="U6" i="82" s="1"/>
  <c r="T5" i="82"/>
  <c r="U5" i="82" s="1"/>
  <c r="T4" i="82"/>
  <c r="U4" i="82" s="1"/>
  <c r="T3" i="82"/>
  <c r="U3" i="82" s="1"/>
  <c r="T2" i="82"/>
  <c r="U2" i="82" s="1"/>
  <c r="L11" i="82"/>
  <c r="M11" i="82" s="1"/>
  <c r="L10" i="82"/>
  <c r="M10" i="82" s="1"/>
  <c r="L9" i="82"/>
  <c r="M9" i="82" s="1"/>
  <c r="L8" i="82"/>
  <c r="M8" i="82" s="1"/>
  <c r="L7" i="82"/>
  <c r="M7" i="82" s="1"/>
  <c r="L6" i="82"/>
  <c r="M6" i="82" s="1"/>
  <c r="L5" i="82"/>
  <c r="M5" i="82" s="1"/>
  <c r="L4" i="82"/>
  <c r="M4" i="82" s="1"/>
  <c r="L3" i="82"/>
  <c r="M3" i="82" s="1"/>
  <c r="L2" i="82"/>
  <c r="M2" i="82" s="1"/>
  <c r="D11" i="82" l="1"/>
  <c r="E11" i="82" s="1"/>
  <c r="D10" i="82"/>
  <c r="E10" i="82" s="1"/>
  <c r="D9" i="82"/>
  <c r="E9" i="82" s="1"/>
  <c r="D8" i="82"/>
  <c r="E8" i="82" s="1"/>
  <c r="D7" i="82"/>
  <c r="E7" i="82" s="1"/>
  <c r="D6" i="82"/>
  <c r="D5" i="82"/>
  <c r="E5" i="82" s="1"/>
  <c r="D4" i="82"/>
  <c r="E4" i="82" s="1"/>
  <c r="D3" i="82"/>
  <c r="E3" i="82" s="1"/>
  <c r="D2" i="82"/>
  <c r="E2" i="82" s="1"/>
  <c r="H16" i="51" l="1"/>
  <c r="G16" i="51"/>
  <c r="F16" i="51"/>
  <c r="E16" i="51"/>
  <c r="D16" i="51"/>
  <c r="H15" i="51"/>
  <c r="G15" i="51"/>
  <c r="F15" i="51"/>
  <c r="E15" i="51"/>
  <c r="D15" i="51"/>
  <c r="H14" i="51"/>
  <c r="G14" i="51"/>
  <c r="G13" i="51"/>
  <c r="F14" i="51"/>
  <c r="H13" i="51"/>
  <c r="F13" i="51"/>
  <c r="E13" i="51"/>
  <c r="D13" i="51"/>
  <c r="H12" i="51"/>
  <c r="G12" i="51"/>
  <c r="F12" i="51"/>
  <c r="E12" i="51"/>
  <c r="D12" i="51"/>
  <c r="C13" i="51"/>
  <c r="Q190" i="81" l="1"/>
  <c r="P190" i="81"/>
  <c r="N16" i="51" s="1"/>
  <c r="O190" i="81"/>
  <c r="N190" i="81"/>
  <c r="N14" i="51" s="1"/>
  <c r="M190" i="81"/>
  <c r="L190" i="81"/>
  <c r="R154" i="81"/>
  <c r="D154" i="81"/>
  <c r="C16" i="51" s="1"/>
  <c r="R120" i="81"/>
  <c r="D120" i="81"/>
  <c r="C15" i="51" s="1"/>
  <c r="H85" i="81"/>
  <c r="H84" i="81"/>
  <c r="R77" i="81"/>
  <c r="C14" i="51"/>
  <c r="R42" i="81"/>
  <c r="C12" i="51"/>
  <c r="AD191" i="81"/>
  <c r="R190" i="81" l="1"/>
  <c r="AD35" i="81"/>
  <c r="AD116" i="81"/>
  <c r="AD64" i="81"/>
  <c r="AD30" i="81"/>
  <c r="AD60" i="81"/>
  <c r="AD106" i="81"/>
  <c r="AD155" i="81"/>
  <c r="AD159" i="81"/>
  <c r="AD42" i="81"/>
  <c r="AD74" i="81"/>
  <c r="AD167" i="81"/>
  <c r="AD129" i="81"/>
  <c r="AD171" i="81"/>
  <c r="AD163" i="81"/>
  <c r="AD13" i="81"/>
  <c r="AD133" i="81"/>
  <c r="AD175" i="81"/>
  <c r="AD9" i="81"/>
  <c r="AD16" i="81"/>
  <c r="AD77" i="81"/>
  <c r="AD136" i="81"/>
  <c r="AD69" i="81"/>
  <c r="AD18" i="81"/>
  <c r="AD44" i="81"/>
  <c r="AD81" i="81"/>
  <c r="AD140" i="81"/>
  <c r="AD147" i="81"/>
  <c r="AD39" i="81"/>
  <c r="AD20" i="81"/>
  <c r="AD22" i="81"/>
  <c r="AD50" i="81"/>
  <c r="AD151" i="81"/>
  <c r="AD45" i="81"/>
  <c r="AD24" i="81"/>
  <c r="AD51" i="81"/>
  <c r="AD86" i="81"/>
  <c r="AD26" i="81"/>
  <c r="AD55" i="81"/>
  <c r="AD102" i="81"/>
  <c r="A12" i="51"/>
  <c r="AD58" i="81"/>
  <c r="AD62" i="81"/>
  <c r="AD66" i="81"/>
  <c r="AD118" i="81"/>
  <c r="AD131" i="81"/>
  <c r="AD149" i="81"/>
  <c r="AD186" i="81"/>
  <c r="AD48" i="81"/>
  <c r="AD72" i="81"/>
  <c r="AD100" i="81"/>
  <c r="AD114" i="81"/>
  <c r="AD119" i="81"/>
  <c r="AD122" i="81"/>
  <c r="AD126" i="81"/>
  <c r="AD145" i="81"/>
  <c r="AD188" i="81"/>
  <c r="AD8" i="81"/>
  <c r="AD12" i="81"/>
  <c r="AD25" i="81"/>
  <c r="AD29" i="81"/>
  <c r="AD33" i="81"/>
  <c r="AD38" i="81"/>
  <c r="AD54" i="81"/>
  <c r="AD80" i="81"/>
  <c r="AD84" i="81"/>
  <c r="AD105" i="81"/>
  <c r="AD109" i="81"/>
  <c r="AD139" i="81"/>
  <c r="AD143" i="81"/>
  <c r="AD154" i="81"/>
  <c r="AD158" i="81"/>
  <c r="AD162" i="81"/>
  <c r="AD166" i="81"/>
  <c r="AD170" i="81"/>
  <c r="AD174" i="81"/>
  <c r="AD178" i="81"/>
  <c r="AD182" i="81"/>
  <c r="AD189" i="81"/>
  <c r="AD17" i="81"/>
  <c r="AD21" i="81"/>
  <c r="AD49" i="81"/>
  <c r="AD59" i="81"/>
  <c r="AD63" i="81"/>
  <c r="AD67" i="81"/>
  <c r="AD101" i="81"/>
  <c r="AD115" i="81"/>
  <c r="AD127" i="81"/>
  <c r="AD132" i="81"/>
  <c r="AD135" i="81"/>
  <c r="AD146" i="81"/>
  <c r="AD150" i="81"/>
  <c r="AD34" i="81"/>
  <c r="AD43" i="81"/>
  <c r="AD73" i="81"/>
  <c r="AD85" i="81"/>
  <c r="AD96" i="81"/>
  <c r="AD123" i="81"/>
  <c r="AD128" i="81"/>
  <c r="AD179" i="81"/>
  <c r="AD183" i="81"/>
  <c r="AD87" i="81"/>
  <c r="AD98" i="81"/>
  <c r="AD112" i="81"/>
  <c r="AD120" i="81"/>
  <c r="AD124" i="81"/>
  <c r="AD153" i="81"/>
  <c r="AD10" i="81"/>
  <c r="AD14" i="81"/>
  <c r="AD27" i="81"/>
  <c r="AD31" i="81"/>
  <c r="AD36" i="81"/>
  <c r="AD40" i="81"/>
  <c r="AD56" i="81"/>
  <c r="AD70" i="81"/>
  <c r="AD78" i="81"/>
  <c r="AD82" i="81"/>
  <c r="AD103" i="81"/>
  <c r="AD107" i="81"/>
  <c r="AD137" i="81"/>
  <c r="AD141" i="81"/>
  <c r="AD156" i="81"/>
  <c r="AD160" i="81"/>
  <c r="AD164" i="81"/>
  <c r="AD168" i="81"/>
  <c r="AD172" i="81"/>
  <c r="AD176" i="81"/>
  <c r="AD180" i="81"/>
  <c r="AD184" i="81"/>
  <c r="AD19" i="81"/>
  <c r="AD23" i="81"/>
  <c r="AD41" i="81"/>
  <c r="AD46" i="81"/>
  <c r="AD52" i="81"/>
  <c r="AD61" i="81"/>
  <c r="AD65" i="81"/>
  <c r="AD117" i="81"/>
  <c r="AD130" i="81"/>
  <c r="AD134" i="81"/>
  <c r="AD148" i="81"/>
  <c r="AD15" i="81"/>
  <c r="AD57" i="81"/>
  <c r="AD71" i="81"/>
  <c r="AD75" i="81"/>
  <c r="AD88" i="81"/>
  <c r="AD99" i="81"/>
  <c r="AD113" i="81"/>
  <c r="AD121" i="81"/>
  <c r="AD125" i="81"/>
  <c r="AD144" i="81"/>
  <c r="AD190" i="81"/>
  <c r="AD11" i="81"/>
  <c r="AD28" i="81"/>
  <c r="AD32" i="81"/>
  <c r="AD37" i="81"/>
  <c r="AD47" i="81"/>
  <c r="AD53" i="81"/>
  <c r="AD76" i="81"/>
  <c r="AD83" i="81"/>
  <c r="AD104" i="81"/>
  <c r="AD108" i="81"/>
  <c r="AD138" i="81"/>
  <c r="AD142" i="81"/>
  <c r="AD157" i="81"/>
  <c r="AD161" i="81"/>
  <c r="AD165" i="81"/>
  <c r="AD169" i="81"/>
  <c r="AD173" i="81"/>
  <c r="AD177" i="81"/>
  <c r="AD181" i="81"/>
  <c r="AD185" i="81"/>
  <c r="AD185" i="80"/>
  <c r="AD184" i="80"/>
  <c r="AD183" i="80"/>
  <c r="AD182" i="80"/>
  <c r="AD181" i="80"/>
  <c r="AD180" i="80"/>
  <c r="AD179" i="80"/>
  <c r="AD178" i="80"/>
  <c r="AD177" i="80"/>
  <c r="AD176" i="80"/>
  <c r="AD175" i="80"/>
  <c r="AD174" i="80"/>
  <c r="AD173" i="80"/>
  <c r="AD172" i="80"/>
  <c r="AD171" i="80"/>
  <c r="AD170" i="80"/>
  <c r="AD169" i="80"/>
  <c r="AD168" i="80"/>
  <c r="AD167" i="80"/>
  <c r="AD166" i="80"/>
  <c r="AD165" i="80"/>
  <c r="AD164" i="80"/>
  <c r="AD163" i="80"/>
  <c r="AD162" i="80"/>
  <c r="AD161" i="80"/>
  <c r="AD160" i="80"/>
  <c r="AD159" i="80"/>
  <c r="AD158" i="80"/>
  <c r="AD156" i="80"/>
  <c r="AD155" i="80"/>
  <c r="AD154" i="80"/>
  <c r="AD153" i="80"/>
  <c r="AD152" i="80"/>
  <c r="AD151" i="80"/>
  <c r="AD150" i="80"/>
  <c r="AD149" i="80"/>
  <c r="AD148" i="80"/>
  <c r="AD147" i="80"/>
  <c r="AD146" i="80"/>
  <c r="AD145" i="80"/>
  <c r="AD144" i="80"/>
  <c r="AD143" i="80"/>
  <c r="AD142" i="80"/>
  <c r="AD141" i="80"/>
  <c r="AD140" i="80"/>
  <c r="AD139" i="80"/>
  <c r="AD138" i="80"/>
  <c r="AD137" i="80"/>
  <c r="AD136" i="80"/>
  <c r="AD135" i="80"/>
  <c r="AD134" i="80"/>
  <c r="AD133" i="80"/>
  <c r="AD132" i="80"/>
  <c r="AD131" i="80"/>
  <c r="AD130" i="80"/>
  <c r="AD129" i="80"/>
  <c r="AD128" i="80"/>
  <c r="AD127" i="80"/>
  <c r="AD126" i="80"/>
  <c r="AD125" i="80"/>
  <c r="AD124" i="80"/>
  <c r="AD123" i="80"/>
  <c r="AD121" i="80"/>
  <c r="AD120" i="80"/>
  <c r="AD118" i="80"/>
  <c r="AD117" i="80"/>
  <c r="AD116" i="80"/>
  <c r="AD115" i="80"/>
  <c r="AD114" i="80"/>
  <c r="AD113" i="80"/>
  <c r="AD112" i="80"/>
  <c r="AD111" i="80"/>
  <c r="AD110" i="80"/>
  <c r="AD109" i="80"/>
  <c r="AD108" i="80"/>
  <c r="AD107" i="80"/>
  <c r="AD106" i="80"/>
  <c r="AD105" i="80"/>
  <c r="AD104" i="80"/>
  <c r="AD103" i="80"/>
  <c r="AD102" i="80"/>
  <c r="AD101" i="80"/>
  <c r="AD100" i="80"/>
  <c r="AD99" i="80"/>
  <c r="AD98" i="80"/>
  <c r="AD97" i="80"/>
  <c r="AD95" i="80"/>
  <c r="AD94" i="80"/>
  <c r="AD93" i="80"/>
  <c r="AD92" i="80"/>
  <c r="AD91" i="80"/>
  <c r="AD90" i="80"/>
  <c r="AD89" i="80"/>
  <c r="AD88" i="80"/>
  <c r="AD87" i="80"/>
  <c r="AD85" i="80"/>
  <c r="AD83" i="80"/>
  <c r="AD81" i="80"/>
  <c r="AD80" i="80"/>
  <c r="AD79" i="80"/>
  <c r="AD78" i="80"/>
  <c r="AD77" i="80"/>
  <c r="AD76" i="80"/>
  <c r="AD75" i="80"/>
  <c r="AD74" i="80"/>
  <c r="AD72" i="80"/>
  <c r="AD71" i="80"/>
  <c r="AD70" i="80"/>
  <c r="AD69" i="80"/>
  <c r="AD68" i="80"/>
  <c r="AD67" i="80"/>
  <c r="AD66" i="80"/>
  <c r="AD65" i="80"/>
  <c r="AD64" i="80"/>
  <c r="AD63" i="80"/>
  <c r="AD62" i="80"/>
  <c r="AD61" i="80"/>
  <c r="AD60" i="80"/>
  <c r="AD59" i="80"/>
  <c r="AD57" i="80"/>
  <c r="AD56" i="80"/>
  <c r="AD55" i="80"/>
  <c r="AD54" i="80"/>
  <c r="AD53" i="80"/>
  <c r="AD52" i="80"/>
  <c r="AD51" i="80"/>
  <c r="AD50" i="80"/>
  <c r="AD49" i="80"/>
  <c r="AD48" i="80"/>
  <c r="AD47" i="80"/>
  <c r="AD46" i="80"/>
  <c r="AD45" i="80"/>
  <c r="AD44" i="80"/>
  <c r="AD43" i="80"/>
  <c r="AD42" i="80"/>
  <c r="AD41" i="80"/>
  <c r="AD40" i="80"/>
  <c r="AD39" i="80"/>
  <c r="AD38" i="80"/>
  <c r="AD35" i="80"/>
  <c r="AD34" i="80"/>
  <c r="AD33" i="80"/>
  <c r="AD32" i="80"/>
  <c r="AD31" i="80"/>
  <c r="AD30" i="80"/>
  <c r="AD29" i="80"/>
  <c r="AD28" i="80"/>
  <c r="AD27" i="80"/>
  <c r="AD20" i="80"/>
  <c r="AD19" i="80"/>
  <c r="AD18" i="80"/>
  <c r="AD17" i="80"/>
  <c r="AD16" i="80"/>
  <c r="AD15" i="80"/>
  <c r="AD14" i="80"/>
  <c r="AD13" i="80"/>
  <c r="AD12" i="80"/>
  <c r="AD11" i="80"/>
  <c r="AD10" i="80"/>
  <c r="AD9" i="80"/>
  <c r="AD8" i="80"/>
  <c r="AD158" i="79"/>
  <c r="AD157" i="79"/>
  <c r="AD156" i="79"/>
  <c r="AD155" i="79"/>
  <c r="AD154" i="79"/>
  <c r="AD153" i="79"/>
  <c r="AD152" i="79"/>
  <c r="AD151" i="79"/>
  <c r="AD150" i="79"/>
  <c r="AD149" i="79"/>
  <c r="AD148" i="79"/>
  <c r="AD147" i="79"/>
  <c r="AD146" i="79"/>
  <c r="AD145" i="79"/>
  <c r="AD144" i="79"/>
  <c r="AD143" i="79"/>
  <c r="AD141" i="79"/>
  <c r="AD140" i="79"/>
  <c r="AD139" i="79"/>
  <c r="AD138" i="79"/>
  <c r="AD137" i="79"/>
  <c r="AD136" i="79"/>
  <c r="AD135" i="79"/>
  <c r="AD134" i="79"/>
  <c r="AD133" i="79"/>
  <c r="AD132" i="79"/>
  <c r="AD131" i="79"/>
  <c r="AD130" i="79"/>
  <c r="AD129" i="79"/>
  <c r="AD125" i="79"/>
  <c r="AD124" i="79"/>
  <c r="AD116" i="79"/>
  <c r="AD115" i="79"/>
  <c r="AD192" i="79"/>
  <c r="AD191" i="79"/>
  <c r="AD190" i="79"/>
  <c r="AD189" i="79"/>
  <c r="AD188" i="79"/>
  <c r="AD187" i="79"/>
  <c r="AD186" i="79"/>
  <c r="AD185" i="79"/>
  <c r="AD184" i="79"/>
  <c r="AD183" i="79"/>
  <c r="AD182" i="79"/>
  <c r="AD181" i="79"/>
  <c r="AD180" i="79"/>
  <c r="AD179" i="79"/>
  <c r="AD178" i="79"/>
  <c r="AD177" i="79"/>
  <c r="AD176" i="79"/>
  <c r="AD175" i="79"/>
  <c r="AD174" i="79"/>
  <c r="AD173" i="79"/>
  <c r="AD172" i="79"/>
  <c r="AD171" i="79"/>
  <c r="AD170" i="79"/>
  <c r="AD169" i="79"/>
  <c r="AD168" i="79"/>
  <c r="AD167" i="79"/>
  <c r="AD166" i="79"/>
  <c r="AD165" i="79"/>
  <c r="AD164" i="79"/>
  <c r="AD163" i="79"/>
  <c r="AD162" i="79"/>
  <c r="AD161" i="79"/>
  <c r="AD160" i="79"/>
  <c r="AD159" i="79"/>
  <c r="AD114" i="79"/>
  <c r="AD113" i="79"/>
  <c r="AD112" i="79"/>
  <c r="AD111" i="79"/>
  <c r="AD110" i="79"/>
  <c r="AD109" i="79"/>
  <c r="AD108" i="79"/>
  <c r="AD107" i="79"/>
  <c r="AD106" i="79"/>
  <c r="AD105" i="79"/>
  <c r="AD104" i="79"/>
  <c r="AD103" i="79"/>
  <c r="AD102" i="79"/>
  <c r="AD101" i="79"/>
  <c r="AD100" i="79"/>
  <c r="AD99" i="79"/>
  <c r="AD96" i="79"/>
  <c r="AD95" i="79"/>
  <c r="AD94" i="79"/>
  <c r="AD93" i="79"/>
  <c r="AD92" i="79"/>
  <c r="AD91" i="79"/>
  <c r="AD90" i="79"/>
  <c r="AD89" i="79"/>
  <c r="AD88" i="79"/>
  <c r="AD87" i="79"/>
  <c r="AD86" i="79"/>
  <c r="AD85" i="79"/>
  <c r="AD82" i="79"/>
  <c r="AD81" i="79"/>
  <c r="AD80" i="79"/>
  <c r="AD79" i="79"/>
  <c r="AD78" i="79"/>
  <c r="AD77" i="79"/>
  <c r="AD76" i="79"/>
  <c r="AD75" i="79"/>
  <c r="AD74" i="79"/>
  <c r="AD73" i="79"/>
  <c r="AD72" i="79"/>
  <c r="AD71" i="79"/>
  <c r="AD70" i="79"/>
  <c r="AD69" i="79"/>
  <c r="AD68" i="79"/>
  <c r="AD67" i="79"/>
  <c r="AD66" i="79"/>
  <c r="AD65" i="79"/>
  <c r="AD64" i="79"/>
  <c r="AD63" i="79"/>
  <c r="AD62" i="79"/>
  <c r="AD61" i="79"/>
  <c r="AD57" i="79"/>
  <c r="AD56" i="79"/>
  <c r="AD55" i="79"/>
  <c r="AD54" i="79"/>
  <c r="AD53" i="79"/>
  <c r="AD52" i="79"/>
  <c r="AD51" i="79"/>
  <c r="AD50" i="79"/>
  <c r="AD49" i="79"/>
  <c r="AD48" i="79"/>
  <c r="AD47" i="79"/>
  <c r="AD46" i="79"/>
  <c r="AD45" i="79"/>
  <c r="AD44" i="79"/>
  <c r="AD43" i="79"/>
  <c r="AD42" i="79"/>
  <c r="AD41" i="79"/>
  <c r="AD40" i="79"/>
  <c r="AD39" i="79"/>
  <c r="AD38" i="79"/>
  <c r="AD37" i="79"/>
  <c r="AD36" i="79"/>
  <c r="AD35" i="79"/>
  <c r="AD34" i="79"/>
  <c r="AD33" i="79"/>
  <c r="AD32" i="79"/>
  <c r="AD31" i="79"/>
  <c r="AD30" i="79"/>
  <c r="AD29" i="79"/>
  <c r="AD28" i="79"/>
  <c r="AD27" i="79"/>
  <c r="AD26" i="79"/>
  <c r="AD25" i="79"/>
  <c r="AD23" i="79"/>
  <c r="AD22" i="79"/>
  <c r="AD21" i="79"/>
  <c r="AD20" i="79"/>
  <c r="AD19" i="79"/>
  <c r="AD18" i="79"/>
  <c r="AD17" i="79"/>
  <c r="AD16" i="79"/>
  <c r="AD15" i="79"/>
  <c r="AD14" i="79"/>
  <c r="AD13" i="79"/>
  <c r="AD12" i="79"/>
  <c r="AD10" i="79"/>
  <c r="AD9" i="79"/>
  <c r="AD8" i="79"/>
  <c r="AD180" i="78"/>
  <c r="AD179" i="78"/>
  <c r="AD178" i="78"/>
  <c r="AD177" i="78"/>
  <c r="AD176" i="78"/>
  <c r="AD175" i="78"/>
  <c r="AD174" i="78"/>
  <c r="AD173" i="78"/>
  <c r="AD172" i="78"/>
  <c r="AD171" i="78"/>
  <c r="AD170" i="78"/>
  <c r="AD169" i="78"/>
  <c r="AD168" i="78"/>
  <c r="AD167" i="78"/>
  <c r="AD166" i="78"/>
  <c r="AD165" i="78"/>
  <c r="AD164" i="78"/>
  <c r="AD163" i="78"/>
  <c r="AD161" i="78"/>
  <c r="AD160" i="78"/>
  <c r="AD159" i="78"/>
  <c r="AD158" i="78"/>
  <c r="AD157" i="78"/>
  <c r="AD156" i="78"/>
  <c r="AD155" i="78"/>
  <c r="AD154" i="78"/>
  <c r="AD153" i="78"/>
  <c r="AD152" i="78"/>
  <c r="AD151" i="78"/>
  <c r="AD150" i="78"/>
  <c r="AD149" i="78"/>
  <c r="AD148" i="78"/>
  <c r="AD147" i="78"/>
  <c r="AD145" i="78"/>
  <c r="AD144" i="78"/>
  <c r="AD143" i="78"/>
  <c r="AD142" i="78"/>
  <c r="AD141" i="78"/>
  <c r="AD140" i="78"/>
  <c r="AD139" i="78"/>
  <c r="AD138" i="78"/>
  <c r="AD137" i="78"/>
  <c r="AD136" i="78"/>
  <c r="AD135" i="78"/>
  <c r="AD134" i="78"/>
  <c r="AD133" i="78"/>
  <c r="AD132" i="78"/>
  <c r="AD131" i="78"/>
  <c r="AD130" i="78"/>
  <c r="AD129" i="78"/>
  <c r="AD128" i="78"/>
  <c r="AD127" i="78"/>
  <c r="AD126" i="78"/>
  <c r="AD125" i="78"/>
  <c r="AD124" i="78"/>
  <c r="AD123" i="78"/>
  <c r="AD122" i="78"/>
  <c r="AD121" i="78"/>
  <c r="AD119" i="78"/>
  <c r="AD115" i="78"/>
  <c r="AD113" i="78"/>
  <c r="AD112" i="78"/>
  <c r="AD111" i="78"/>
  <c r="AD110" i="78"/>
  <c r="AD109" i="78"/>
  <c r="AD108" i="78"/>
  <c r="AD107" i="78"/>
  <c r="AD106" i="78"/>
  <c r="AD105" i="78"/>
  <c r="AD104" i="78"/>
  <c r="AD99" i="78"/>
  <c r="AD98" i="78"/>
  <c r="AD97" i="78"/>
  <c r="AD95" i="78"/>
  <c r="AD94" i="78"/>
  <c r="AD93" i="78"/>
  <c r="AD92" i="78"/>
  <c r="AD91" i="78"/>
  <c r="AD90" i="78"/>
  <c r="AD89" i="78"/>
  <c r="AD88" i="78"/>
  <c r="AD87" i="78"/>
  <c r="AD86" i="78"/>
  <c r="AD85" i="78"/>
  <c r="AD84" i="78"/>
  <c r="AD83" i="78"/>
  <c r="AD81" i="78"/>
  <c r="AD80" i="78"/>
  <c r="AD79" i="78"/>
  <c r="AD78" i="78"/>
  <c r="AD77" i="78"/>
  <c r="AD76" i="78"/>
  <c r="AD75" i="78"/>
  <c r="AD74" i="78"/>
  <c r="AD73" i="78"/>
  <c r="AD72" i="78"/>
  <c r="AD71" i="78"/>
  <c r="AD70" i="78"/>
  <c r="AD69" i="78"/>
  <c r="AD68" i="78"/>
  <c r="AD67" i="78"/>
  <c r="AD66" i="78"/>
  <c r="AD65" i="78"/>
  <c r="AD64" i="78"/>
  <c r="AD63" i="78"/>
  <c r="AD62" i="78"/>
  <c r="AD61" i="78"/>
  <c r="AD60" i="78"/>
  <c r="AD59" i="78"/>
  <c r="AD58" i="78"/>
  <c r="AD57" i="78"/>
  <c r="AD56" i="78"/>
  <c r="AD55" i="78"/>
  <c r="AD54" i="78"/>
  <c r="AD53" i="78"/>
  <c r="AD52" i="78"/>
  <c r="AD51" i="78"/>
  <c r="AD50" i="78"/>
  <c r="AD49" i="78"/>
  <c r="AD48" i="78"/>
  <c r="AD47" i="78"/>
  <c r="AD46" i="78"/>
  <c r="AD45" i="78"/>
  <c r="AD44" i="78"/>
  <c r="AD43" i="78"/>
  <c r="AD42" i="78"/>
  <c r="AD41" i="78"/>
  <c r="AD40" i="78"/>
  <c r="AD39" i="78"/>
  <c r="AD38" i="78"/>
  <c r="AD37" i="78"/>
  <c r="AD36" i="78"/>
  <c r="AD33" i="78"/>
  <c r="AD32" i="78"/>
  <c r="AD31" i="78"/>
  <c r="AD30" i="78"/>
  <c r="AD29" i="78"/>
  <c r="AD28" i="78"/>
  <c r="AD27" i="78"/>
  <c r="AD26" i="78"/>
  <c r="AD25" i="78"/>
  <c r="AD23" i="78"/>
  <c r="AD22" i="78"/>
  <c r="AD21" i="78"/>
  <c r="AD20" i="78"/>
  <c r="AD19" i="78"/>
  <c r="AD18" i="78"/>
  <c r="AD17" i="78"/>
  <c r="AD16" i="78"/>
  <c r="AD15" i="78"/>
  <c r="AD14" i="78"/>
  <c r="AD13" i="78"/>
  <c r="AD12" i="78"/>
  <c r="AD11" i="78"/>
  <c r="AD10" i="78"/>
  <c r="AD9" i="78"/>
  <c r="AD8" i="78"/>
  <c r="AD8" i="77"/>
  <c r="H35" i="77" s="1"/>
  <c r="AD9" i="77"/>
  <c r="AD10" i="77"/>
  <c r="AD11" i="77"/>
  <c r="AD12" i="77"/>
  <c r="AD13" i="77"/>
  <c r="AD15" i="77"/>
  <c r="AD16" i="77"/>
  <c r="AD17" i="77"/>
  <c r="AD18" i="77"/>
  <c r="AD19" i="77"/>
  <c r="AD21" i="77"/>
  <c r="AD22" i="77"/>
  <c r="AD23" i="77"/>
  <c r="H119" i="80" l="1"/>
  <c r="I119" i="80" s="1"/>
  <c r="H96" i="80"/>
  <c r="I96" i="80" s="1"/>
  <c r="H25" i="80"/>
  <c r="H26" i="80"/>
  <c r="H24" i="80"/>
  <c r="I24" i="80" s="1"/>
  <c r="H36" i="80"/>
  <c r="I36" i="80" s="1"/>
  <c r="H37" i="80"/>
  <c r="I37" i="80" s="1"/>
  <c r="H122" i="79"/>
  <c r="I122" i="79" s="1"/>
  <c r="H123" i="79"/>
  <c r="H11" i="79"/>
  <c r="I11" i="79" s="1"/>
  <c r="H117" i="79"/>
  <c r="I117" i="79" s="1"/>
  <c r="H118" i="79"/>
  <c r="I118" i="79" s="1"/>
  <c r="H120" i="79"/>
  <c r="I120" i="79" s="1"/>
  <c r="H121" i="79"/>
  <c r="I121" i="79" s="1"/>
  <c r="H119" i="79"/>
  <c r="I119" i="79" s="1"/>
  <c r="H103" i="78"/>
  <c r="I103" i="78" s="1"/>
  <c r="H100" i="78"/>
  <c r="I100" i="78" s="1"/>
  <c r="H162" i="78"/>
  <c r="I162" i="78" s="1"/>
  <c r="H120" i="78"/>
  <c r="H114" i="78"/>
  <c r="I114" i="78" s="1"/>
  <c r="H102" i="78"/>
  <c r="I102" i="78" s="1"/>
  <c r="H117" i="78"/>
  <c r="I117" i="78" s="1"/>
  <c r="H118" i="78"/>
  <c r="I118" i="78" s="1"/>
  <c r="H101" i="78"/>
  <c r="H35" i="78"/>
  <c r="H82" i="78"/>
  <c r="I82" i="78" s="1"/>
  <c r="H110" i="81"/>
  <c r="I110" i="81" s="1"/>
  <c r="H24" i="78"/>
  <c r="I24" i="78" s="1"/>
  <c r="H14" i="77"/>
  <c r="H93" i="81"/>
  <c r="I93" i="81" s="1"/>
  <c r="H95" i="81"/>
  <c r="H92" i="81"/>
  <c r="I92" i="81" s="1"/>
  <c r="H94" i="81"/>
  <c r="H90" i="81"/>
  <c r="I90" i="81" s="1"/>
  <c r="H89" i="81"/>
  <c r="I89" i="81" s="1"/>
  <c r="H91" i="81"/>
  <c r="I91" i="81" s="1"/>
  <c r="H111" i="81"/>
  <c r="H79" i="81"/>
  <c r="I79" i="81" s="1"/>
  <c r="H68" i="81"/>
  <c r="I68" i="81" s="1"/>
  <c r="H69" i="81"/>
  <c r="H65" i="81"/>
  <c r="H66" i="81"/>
  <c r="I66" i="81" s="1"/>
  <c r="H67" i="81"/>
  <c r="I67" i="81" s="1"/>
  <c r="H43" i="81"/>
  <c r="I43" i="81" s="1"/>
  <c r="H62" i="79"/>
  <c r="H45" i="81"/>
  <c r="I45" i="81" s="1"/>
  <c r="H42" i="81"/>
  <c r="I42" i="81" s="1"/>
  <c r="H63" i="79"/>
  <c r="H64" i="79"/>
  <c r="H65" i="79"/>
  <c r="H66" i="79"/>
  <c r="H161" i="79"/>
  <c r="H67" i="79"/>
  <c r="H162" i="79"/>
  <c r="H68" i="79"/>
  <c r="H163" i="79"/>
  <c r="H61" i="79"/>
  <c r="H164" i="79"/>
  <c r="H70" i="79"/>
  <c r="H165" i="79"/>
  <c r="H48" i="81"/>
  <c r="H166" i="79"/>
  <c r="I166" i="79" s="1"/>
  <c r="H44" i="81"/>
  <c r="I44" i="81" s="1"/>
  <c r="H58" i="80"/>
  <c r="H84" i="80"/>
  <c r="I84" i="80" s="1"/>
  <c r="H82" i="80"/>
  <c r="I82" i="80" s="1"/>
  <c r="H140" i="78"/>
  <c r="I140" i="78" s="1"/>
  <c r="H122" i="80"/>
  <c r="H83" i="79"/>
  <c r="I83" i="79" s="1"/>
  <c r="H84" i="79"/>
  <c r="I84" i="79" s="1"/>
  <c r="I96" i="78"/>
  <c r="H53" i="81"/>
  <c r="H88" i="81"/>
  <c r="I88" i="81" s="1"/>
  <c r="H167" i="81"/>
  <c r="I167" i="81" s="1"/>
  <c r="H173" i="81"/>
  <c r="I173" i="81" s="1"/>
  <c r="H132" i="81"/>
  <c r="I132" i="81" s="1"/>
  <c r="H178" i="81"/>
  <c r="I178" i="81" s="1"/>
  <c r="H122" i="81"/>
  <c r="I122" i="81" s="1"/>
  <c r="H116" i="78"/>
  <c r="I116" i="78" s="1"/>
  <c r="H73" i="80"/>
  <c r="I73" i="80" s="1"/>
  <c r="H21" i="80"/>
  <c r="I21" i="80" s="1"/>
  <c r="H22" i="80"/>
  <c r="I22" i="80" s="1"/>
  <c r="H23" i="80"/>
  <c r="I23" i="80" s="1"/>
  <c r="H157" i="80"/>
  <c r="I157" i="80" s="1"/>
  <c r="H97" i="79"/>
  <c r="H98" i="79"/>
  <c r="I98" i="79" s="1"/>
  <c r="H58" i="79"/>
  <c r="I58" i="79" s="1"/>
  <c r="H60" i="79"/>
  <c r="I60" i="79" s="1"/>
  <c r="H24" i="79"/>
  <c r="I24" i="79" s="1"/>
  <c r="H59" i="79"/>
  <c r="I59" i="79" s="1"/>
  <c r="H20" i="77"/>
  <c r="I20" i="77" s="1"/>
  <c r="H177" i="81"/>
  <c r="I177" i="81" s="1"/>
  <c r="H52" i="81"/>
  <c r="H179" i="81"/>
  <c r="I179" i="81" s="1"/>
  <c r="H135" i="81"/>
  <c r="I135" i="81" s="1"/>
  <c r="H182" i="81"/>
  <c r="I182" i="81" s="1"/>
  <c r="H105" i="81"/>
  <c r="I105" i="81" s="1"/>
  <c r="H118" i="81"/>
  <c r="I118" i="81" s="1"/>
  <c r="H140" i="81"/>
  <c r="I140" i="81" s="1"/>
  <c r="H169" i="81"/>
  <c r="I169" i="81" s="1"/>
  <c r="H75" i="81"/>
  <c r="I75" i="81" s="1"/>
  <c r="H141" i="81"/>
  <c r="I141" i="81" s="1"/>
  <c r="H174" i="81"/>
  <c r="I174" i="81" s="1"/>
  <c r="H80" i="81"/>
  <c r="I80" i="81" s="1"/>
  <c r="H81" i="81"/>
  <c r="I81" i="81" s="1"/>
  <c r="H175" i="81"/>
  <c r="I175" i="81" s="1"/>
  <c r="H136" i="81"/>
  <c r="H165" i="81"/>
  <c r="I165" i="81" s="1"/>
  <c r="H137" i="81"/>
  <c r="I137" i="81" s="1"/>
  <c r="H123" i="81"/>
  <c r="I123" i="81" s="1"/>
  <c r="H115" i="81"/>
  <c r="I115" i="81" s="1"/>
  <c r="H170" i="81"/>
  <c r="I170" i="81" s="1"/>
  <c r="H54" i="81"/>
  <c r="I54" i="81" s="1"/>
  <c r="H114" i="81"/>
  <c r="I114" i="81" s="1"/>
  <c r="H62" i="81"/>
  <c r="I62" i="81" s="1"/>
  <c r="H77" i="81"/>
  <c r="I77" i="81" s="1"/>
  <c r="H161" i="81"/>
  <c r="I161" i="81" s="1"/>
  <c r="H57" i="81"/>
  <c r="H107" i="81"/>
  <c r="I107" i="81" s="1"/>
  <c r="H166" i="81"/>
  <c r="I166" i="81" s="1"/>
  <c r="H58" i="81"/>
  <c r="H151" i="81"/>
  <c r="I151" i="81" s="1"/>
  <c r="H184" i="81"/>
  <c r="I184" i="81" s="1"/>
  <c r="H103" i="81"/>
  <c r="I103" i="81" s="1"/>
  <c r="H162" i="81"/>
  <c r="I162" i="81" s="1"/>
  <c r="H106" i="81"/>
  <c r="I106" i="81" s="1"/>
  <c r="H50" i="81"/>
  <c r="H171" i="81"/>
  <c r="I171" i="81" s="1"/>
  <c r="H142" i="81"/>
  <c r="I142" i="81" s="1"/>
  <c r="H148" i="81"/>
  <c r="I148" i="81" s="1"/>
  <c r="H180" i="81"/>
  <c r="I180" i="81" s="1"/>
  <c r="H82" i="81"/>
  <c r="I82" i="81" s="1"/>
  <c r="H124" i="81"/>
  <c r="I124" i="81" s="1"/>
  <c r="H63" i="81"/>
  <c r="I63" i="81" s="1"/>
  <c r="H72" i="81"/>
  <c r="I72" i="81" s="1"/>
  <c r="H60" i="81"/>
  <c r="I60" i="81" s="1"/>
  <c r="H133" i="81"/>
  <c r="I133" i="81" s="1"/>
  <c r="H138" i="81"/>
  <c r="I138" i="81" s="1"/>
  <c r="H134" i="81"/>
  <c r="I134" i="81" s="1"/>
  <c r="H176" i="81"/>
  <c r="I176" i="81" s="1"/>
  <c r="H78" i="81"/>
  <c r="I78" i="81" s="1"/>
  <c r="H120" i="81"/>
  <c r="I120" i="81" s="1"/>
  <c r="H73" i="81"/>
  <c r="I73" i="81" s="1"/>
  <c r="H59" i="81"/>
  <c r="I59" i="81" s="1"/>
  <c r="H154" i="81"/>
  <c r="I154" i="81" s="1"/>
  <c r="H108" i="81"/>
  <c r="I108" i="81" s="1"/>
  <c r="H144" i="81"/>
  <c r="I144" i="81" s="1"/>
  <c r="H130" i="81"/>
  <c r="I130" i="81" s="1"/>
  <c r="H172" i="81"/>
  <c r="I172" i="81" s="1"/>
  <c r="H112" i="81"/>
  <c r="I112" i="81" s="1"/>
  <c r="H49" i="81"/>
  <c r="H143" i="81"/>
  <c r="H104" i="81"/>
  <c r="I104" i="81" s="1"/>
  <c r="H125" i="81"/>
  <c r="I125" i="81" s="1"/>
  <c r="H117" i="81"/>
  <c r="I117" i="81" s="1"/>
  <c r="H168" i="81"/>
  <c r="I168" i="81" s="1"/>
  <c r="H56" i="81"/>
  <c r="I56" i="81" s="1"/>
  <c r="H139" i="81"/>
  <c r="I139" i="81" s="1"/>
  <c r="H86" i="81"/>
  <c r="H51" i="81"/>
  <c r="H74" i="81"/>
  <c r="I74" i="81" s="1"/>
  <c r="H149" i="81"/>
  <c r="I149" i="81" s="1"/>
  <c r="H64" i="81"/>
  <c r="I64" i="81" s="1"/>
  <c r="H116" i="81"/>
  <c r="I116" i="81" s="1"/>
  <c r="H185" i="81"/>
  <c r="I185" i="81" s="1"/>
  <c r="H83" i="81"/>
  <c r="I83" i="81" s="1"/>
  <c r="H121" i="81"/>
  <c r="I121" i="81" s="1"/>
  <c r="I65" i="81"/>
  <c r="H164" i="81"/>
  <c r="I164" i="81" s="1"/>
  <c r="H150" i="81"/>
  <c r="I150" i="81" s="1"/>
  <c r="H147" i="81"/>
  <c r="I147" i="81" s="1"/>
  <c r="H163" i="81"/>
  <c r="I163" i="81" s="1"/>
  <c r="H181" i="81"/>
  <c r="I181" i="81" s="1"/>
  <c r="H113" i="81"/>
  <c r="I113" i="81" s="1"/>
  <c r="H61" i="81"/>
  <c r="I61" i="81" s="1"/>
  <c r="H160" i="81"/>
  <c r="I160" i="81" s="1"/>
  <c r="H183" i="81"/>
  <c r="I183" i="81" s="1"/>
  <c r="H109" i="81"/>
  <c r="I109" i="81" s="1"/>
  <c r="H145" i="81"/>
  <c r="I145" i="81" s="1"/>
  <c r="H131" i="81"/>
  <c r="I131" i="81" s="1"/>
  <c r="H55" i="81"/>
  <c r="I55" i="81" s="1"/>
  <c r="H155" i="81"/>
  <c r="I155" i="81" s="1"/>
  <c r="AD24" i="77"/>
  <c r="AD25" i="77"/>
  <c r="AD26" i="77"/>
  <c r="AD27" i="77"/>
  <c r="AD28" i="77"/>
  <c r="AD29" i="77"/>
  <c r="AD30" i="77"/>
  <c r="AD31" i="77"/>
  <c r="AD32" i="77"/>
  <c r="AD33" i="77"/>
  <c r="AD34" i="77"/>
  <c r="AD36" i="77"/>
  <c r="AD37" i="77"/>
  <c r="AD38" i="77"/>
  <c r="AD39" i="77"/>
  <c r="AD40" i="77" l="1"/>
  <c r="AD41" i="77"/>
  <c r="AD42" i="77"/>
  <c r="AD43" i="77" l="1"/>
  <c r="AD44" i="77"/>
  <c r="AD45" i="77"/>
  <c r="AD46" i="77" l="1"/>
  <c r="AD47" i="77" l="1"/>
  <c r="AD48" i="77" l="1"/>
  <c r="AD49" i="77" l="1"/>
  <c r="AD50" i="77" l="1"/>
  <c r="AD51" i="77" l="1"/>
  <c r="AD52" i="77" l="1"/>
  <c r="AD53" i="77"/>
  <c r="AD54" i="77" l="1"/>
  <c r="AD55" i="77"/>
  <c r="AD56" i="77"/>
  <c r="AD57" i="77"/>
  <c r="AD58" i="77"/>
  <c r="AD59" i="77"/>
  <c r="AD60" i="77"/>
  <c r="AD61" i="77"/>
  <c r="AD62" i="77"/>
  <c r="AD63" i="77" l="1"/>
  <c r="AD64" i="77" l="1"/>
  <c r="AD65" i="77"/>
  <c r="AD66" i="77"/>
  <c r="AD67" i="77"/>
  <c r="AD74" i="77"/>
  <c r="AD75" i="77"/>
  <c r="AD76" i="77"/>
  <c r="AD77" i="77"/>
  <c r="AD78" i="77" l="1"/>
  <c r="AD79" i="77"/>
  <c r="AD80" i="77"/>
  <c r="AD81" i="77"/>
  <c r="AD82" i="77"/>
  <c r="AD83" i="77" l="1"/>
  <c r="AD84" i="77"/>
  <c r="AD85" i="77"/>
  <c r="AD86" i="77"/>
  <c r="AD87" i="77"/>
  <c r="AD92" i="77" l="1"/>
  <c r="AD93" i="77"/>
  <c r="AD94" i="77" l="1"/>
  <c r="AD96" i="77"/>
  <c r="AD97" i="77"/>
  <c r="AD98" i="77"/>
  <c r="AD99" i="77" l="1"/>
  <c r="AD100" i="77"/>
  <c r="AD101" i="77" l="1"/>
  <c r="AD102" i="77"/>
  <c r="AD103" i="77" l="1"/>
  <c r="AD104" i="77"/>
  <c r="AD105" i="77"/>
  <c r="AD106" i="77"/>
  <c r="AD107" i="77"/>
  <c r="AD108" i="77"/>
  <c r="AD109" i="77"/>
  <c r="AD110" i="77" l="1"/>
  <c r="AD111" i="77"/>
  <c r="AD112" i="77"/>
  <c r="AD113" i="77"/>
  <c r="AD114" i="77" l="1"/>
  <c r="AD115" i="77"/>
  <c r="AD116" i="77"/>
  <c r="AD117" i="77"/>
  <c r="AD118" i="77"/>
  <c r="AD119" i="77" l="1"/>
  <c r="AD120" i="77" l="1"/>
  <c r="AD121" i="77" l="1"/>
  <c r="AD122" i="77"/>
  <c r="AD123" i="77" l="1"/>
  <c r="AD124" i="77"/>
  <c r="AD125" i="77"/>
  <c r="AD126" i="77"/>
  <c r="AD127" i="77" l="1"/>
  <c r="AD128" i="77"/>
  <c r="AD129" i="77" l="1"/>
  <c r="AD130" i="77"/>
  <c r="AD131" i="77" l="1"/>
  <c r="AD132" i="77"/>
  <c r="AD133" i="77"/>
  <c r="AD134" i="77"/>
  <c r="AD135" i="77"/>
  <c r="AD136" i="77" l="1"/>
  <c r="AD137" i="77" l="1"/>
  <c r="AD138" i="77" l="1"/>
  <c r="AD139" i="77" l="1"/>
  <c r="AD140" i="77" l="1"/>
  <c r="AD141" i="77" l="1"/>
  <c r="AD142" i="77" l="1"/>
  <c r="AD143" i="77" l="1"/>
  <c r="AD144" i="77" l="1"/>
  <c r="AD145" i="77" l="1"/>
  <c r="AD146" i="77" l="1"/>
  <c r="AD147" i="77" l="1"/>
  <c r="AD148" i="77"/>
  <c r="AD149" i="77" l="1"/>
  <c r="AD150" i="77"/>
  <c r="AD152" i="77"/>
  <c r="AD153" i="77"/>
  <c r="AD154" i="77"/>
  <c r="AD155" i="77" l="1"/>
  <c r="AD156" i="77" l="1"/>
  <c r="AD158" i="77" l="1"/>
  <c r="AD159" i="77"/>
  <c r="AD160" i="77" l="1"/>
  <c r="AD161" i="77" l="1"/>
  <c r="AD162" i="77" l="1"/>
  <c r="AD163" i="77"/>
  <c r="AD164" i="77" l="1"/>
  <c r="AD165" i="77"/>
  <c r="AD166" i="77"/>
  <c r="AD167" i="77"/>
  <c r="AD168" i="77"/>
  <c r="AD169" i="77"/>
  <c r="AD170" i="77"/>
  <c r="AD171" i="77"/>
  <c r="AD172" i="77" l="1"/>
  <c r="AD173" i="77" l="1"/>
  <c r="AD174" i="77" l="1"/>
  <c r="AD175" i="77"/>
  <c r="AD176" i="77"/>
  <c r="AD177" i="77"/>
  <c r="AD179" i="77" l="1"/>
  <c r="AD180" i="77"/>
  <c r="AD181" i="77" l="1"/>
  <c r="AD182" i="77" l="1"/>
  <c r="AD183" i="77" l="1"/>
  <c r="AD184" i="77"/>
  <c r="AD185" i="77"/>
  <c r="AD186" i="77" l="1"/>
  <c r="AD187" i="77"/>
  <c r="H166" i="77"/>
  <c r="H93" i="77"/>
  <c r="H31" i="77"/>
  <c r="I31" i="77" s="1"/>
  <c r="H66" i="77"/>
  <c r="I66" i="77" s="1"/>
  <c r="H65" i="77"/>
  <c r="H105" i="77"/>
  <c r="I105" i="77" s="1"/>
  <c r="H104" i="77"/>
  <c r="H175" i="77"/>
  <c r="I175" i="77" s="1"/>
  <c r="H174" i="77"/>
  <c r="H31" i="78"/>
  <c r="I31" i="78" s="1"/>
  <c r="H30" i="78"/>
  <c r="H65" i="78"/>
  <c r="I65" i="78" s="1"/>
  <c r="H98" i="78"/>
  <c r="I98" i="78" s="1"/>
  <c r="H135" i="78"/>
  <c r="I135" i="78" s="1"/>
  <c r="H134" i="78"/>
  <c r="I134" i="78" s="1"/>
  <c r="H170" i="78"/>
  <c r="I170" i="78" s="1"/>
  <c r="I169" i="78"/>
  <c r="H147" i="79"/>
  <c r="I147" i="79" s="1"/>
  <c r="H146" i="79"/>
  <c r="H103" i="79"/>
  <c r="I103" i="79" s="1"/>
  <c r="H102" i="79"/>
  <c r="I68" i="79"/>
  <c r="H33" i="79"/>
  <c r="I33" i="79" s="1"/>
  <c r="H32" i="79"/>
  <c r="H33" i="80"/>
  <c r="I33" i="80" s="1"/>
  <c r="I32" i="80"/>
  <c r="H67" i="80"/>
  <c r="I67" i="80" s="1"/>
  <c r="H66" i="80"/>
  <c r="H103" i="80"/>
  <c r="I103" i="80" s="1"/>
  <c r="H102" i="80"/>
  <c r="H138" i="80"/>
  <c r="I138" i="80" s="1"/>
  <c r="H137" i="80"/>
  <c r="H69" i="79"/>
  <c r="I69" i="79" s="1"/>
  <c r="I70" i="79"/>
  <c r="H71" i="79"/>
  <c r="I71" i="79" s="1"/>
  <c r="H72" i="79"/>
  <c r="I72" i="79" s="1"/>
  <c r="H73" i="79"/>
  <c r="I73" i="79" s="1"/>
  <c r="H74" i="79"/>
  <c r="H76" i="79"/>
  <c r="I76" i="79" s="1"/>
  <c r="H77" i="79"/>
  <c r="I77" i="79" s="1"/>
  <c r="H78" i="79"/>
  <c r="I78" i="79" s="1"/>
  <c r="H89" i="77" l="1"/>
  <c r="I89" i="77" s="1"/>
  <c r="H88" i="77"/>
  <c r="I88" i="77" s="1"/>
  <c r="H90" i="77"/>
  <c r="I90" i="77" s="1"/>
  <c r="H178" i="77"/>
  <c r="I178" i="77" s="1"/>
  <c r="H69" i="77"/>
  <c r="I69" i="77" s="1"/>
  <c r="H70" i="77"/>
  <c r="I70" i="77" s="1"/>
  <c r="H72" i="77"/>
  <c r="I72" i="77" s="1"/>
  <c r="H95" i="77"/>
  <c r="I95" i="77" s="1"/>
  <c r="H91" i="77"/>
  <c r="I91" i="77" s="1"/>
  <c r="H157" i="77"/>
  <c r="I157" i="77" s="1"/>
  <c r="H71" i="77"/>
  <c r="I71" i="77" s="1"/>
  <c r="H68" i="77"/>
  <c r="I68" i="77" s="1"/>
  <c r="H78" i="78"/>
  <c r="H89" i="78"/>
  <c r="H90" i="78"/>
  <c r="H93" i="78"/>
  <c r="R8" i="80"/>
  <c r="R8" i="79"/>
  <c r="R45" i="79"/>
  <c r="R8" i="77"/>
  <c r="R8" i="78"/>
  <c r="R77" i="78"/>
  <c r="H158" i="77"/>
  <c r="H155" i="77"/>
  <c r="H156" i="77"/>
  <c r="I37" i="79" l="1"/>
  <c r="D17" i="51" l="1"/>
  <c r="E17" i="51"/>
  <c r="F17" i="51"/>
  <c r="G17" i="51"/>
  <c r="H17" i="51"/>
  <c r="C18" i="51"/>
  <c r="D18" i="51"/>
  <c r="E18" i="51"/>
  <c r="F18" i="51"/>
  <c r="G18" i="51"/>
  <c r="H18" i="51"/>
  <c r="C19" i="51"/>
  <c r="E19" i="51"/>
  <c r="F19" i="51"/>
  <c r="G19" i="51"/>
  <c r="H19" i="51"/>
  <c r="D20" i="51"/>
  <c r="E20" i="51"/>
  <c r="F20" i="51"/>
  <c r="G20" i="51"/>
  <c r="H20" i="51"/>
  <c r="D21" i="51"/>
  <c r="E21" i="51"/>
  <c r="F21" i="51"/>
  <c r="G21" i="51"/>
  <c r="H21" i="51"/>
  <c r="D22" i="51"/>
  <c r="E22" i="51"/>
  <c r="F22" i="51"/>
  <c r="G22" i="51"/>
  <c r="H22" i="51"/>
  <c r="C23" i="51"/>
  <c r="D23" i="51"/>
  <c r="E23" i="51"/>
  <c r="F23" i="51"/>
  <c r="G23" i="51"/>
  <c r="H23" i="51"/>
  <c r="C24" i="51"/>
  <c r="E24" i="51"/>
  <c r="F24" i="51"/>
  <c r="G24" i="51"/>
  <c r="D25" i="51"/>
  <c r="E25" i="51"/>
  <c r="F25" i="51"/>
  <c r="G25" i="51"/>
  <c r="H25" i="51"/>
  <c r="D26" i="51"/>
  <c r="E26" i="51"/>
  <c r="F26" i="51"/>
  <c r="G26" i="51"/>
  <c r="H26" i="51"/>
  <c r="D27" i="51"/>
  <c r="E27" i="51"/>
  <c r="F27" i="51"/>
  <c r="G27" i="51"/>
  <c r="H27" i="51"/>
  <c r="C28" i="51"/>
  <c r="D28" i="51"/>
  <c r="E28" i="51"/>
  <c r="F28" i="51"/>
  <c r="G28" i="51"/>
  <c r="H28" i="51"/>
  <c r="C29" i="51"/>
  <c r="E29" i="51"/>
  <c r="F29" i="51"/>
  <c r="G29" i="51"/>
  <c r="H29" i="51"/>
  <c r="D30" i="51"/>
  <c r="E30" i="51"/>
  <c r="F30" i="51"/>
  <c r="G30" i="51"/>
  <c r="H30" i="51"/>
  <c r="E31" i="51"/>
  <c r="F31" i="51"/>
  <c r="G31" i="51"/>
  <c r="H31" i="51"/>
  <c r="D32" i="51"/>
  <c r="E32" i="51"/>
  <c r="F32" i="51"/>
  <c r="G32" i="51"/>
  <c r="H32" i="51"/>
  <c r="C33" i="51"/>
  <c r="D33" i="51"/>
  <c r="E33" i="51"/>
  <c r="F33" i="51"/>
  <c r="G33" i="51"/>
  <c r="H33" i="51"/>
  <c r="C34" i="51"/>
  <c r="E34" i="51"/>
  <c r="F34" i="51"/>
  <c r="G34" i="51"/>
  <c r="H34" i="51"/>
  <c r="D35" i="51"/>
  <c r="E35" i="51"/>
  <c r="F35" i="51"/>
  <c r="G35" i="51"/>
  <c r="H35" i="51"/>
  <c r="D36" i="51"/>
  <c r="E36" i="51"/>
  <c r="F36" i="51"/>
  <c r="G36" i="51"/>
  <c r="Q190" i="80"/>
  <c r="P190" i="80"/>
  <c r="N36" i="51" s="1"/>
  <c r="O190" i="80"/>
  <c r="N190" i="80"/>
  <c r="N34" i="51" s="1"/>
  <c r="M190" i="80"/>
  <c r="N33" i="51" s="1"/>
  <c r="L190" i="80"/>
  <c r="N32" i="51" s="1"/>
  <c r="H185" i="80"/>
  <c r="I185" i="80" s="1"/>
  <c r="H184" i="80"/>
  <c r="I184" i="80" s="1"/>
  <c r="H183" i="80"/>
  <c r="I183" i="80" s="1"/>
  <c r="H182" i="80"/>
  <c r="I182" i="80" s="1"/>
  <c r="H181" i="80"/>
  <c r="H180" i="80"/>
  <c r="H179" i="80"/>
  <c r="I179" i="80" s="1"/>
  <c r="H178" i="80"/>
  <c r="I178" i="80" s="1"/>
  <c r="H177" i="80"/>
  <c r="I177" i="80" s="1"/>
  <c r="H176" i="80"/>
  <c r="I176" i="80" s="1"/>
  <c r="H171" i="80"/>
  <c r="R150" i="80"/>
  <c r="D150" i="80"/>
  <c r="C36" i="51" s="1"/>
  <c r="R115" i="80"/>
  <c r="D115" i="80"/>
  <c r="C35" i="51" s="1"/>
  <c r="R79" i="80"/>
  <c r="D79" i="80"/>
  <c r="R44" i="80"/>
  <c r="D8" i="80"/>
  <c r="C32" i="51" s="1"/>
  <c r="Q196" i="79"/>
  <c r="P196" i="79"/>
  <c r="N31" i="51" s="1"/>
  <c r="O196" i="79"/>
  <c r="N30" i="51" s="1"/>
  <c r="N196" i="79"/>
  <c r="N29" i="51" s="1"/>
  <c r="M196" i="79"/>
  <c r="N28" i="51" s="1"/>
  <c r="L196" i="79"/>
  <c r="N27" i="51" s="1"/>
  <c r="R115" i="79"/>
  <c r="D115" i="79"/>
  <c r="C31" i="51" s="1"/>
  <c r="R159" i="79"/>
  <c r="D159" i="79"/>
  <c r="C30" i="51" s="1"/>
  <c r="R80" i="79"/>
  <c r="D80" i="79"/>
  <c r="H30" i="79"/>
  <c r="I30" i="79" s="1"/>
  <c r="H29" i="79"/>
  <c r="I29" i="79" s="1"/>
  <c r="H21" i="79"/>
  <c r="I21" i="79" s="1"/>
  <c r="D8" i="79"/>
  <c r="C27" i="51" s="1"/>
  <c r="Q185" i="78"/>
  <c r="P185" i="78"/>
  <c r="N26" i="51" s="1"/>
  <c r="O185" i="78"/>
  <c r="N185" i="78"/>
  <c r="N24" i="51" s="1"/>
  <c r="M185" i="78"/>
  <c r="N23" i="51" s="1"/>
  <c r="L185" i="78"/>
  <c r="N22" i="51" s="1"/>
  <c r="R148" i="78"/>
  <c r="D148" i="78"/>
  <c r="C26" i="51" s="1"/>
  <c r="R110" i="78"/>
  <c r="D110" i="78"/>
  <c r="C25" i="51" s="1"/>
  <c r="D77" i="78"/>
  <c r="R44" i="78"/>
  <c r="H41" i="78"/>
  <c r="I41" i="78" s="1"/>
  <c r="D8" i="78"/>
  <c r="C22" i="51" s="1"/>
  <c r="Q191" i="77"/>
  <c r="P191" i="77"/>
  <c r="N21" i="51" s="1"/>
  <c r="O191" i="77"/>
  <c r="N20" i="51" s="1"/>
  <c r="N191" i="77"/>
  <c r="N19" i="51" s="1"/>
  <c r="M191" i="77"/>
  <c r="N18" i="51" s="1"/>
  <c r="L191" i="77"/>
  <c r="N17" i="51" s="1"/>
  <c r="R153" i="77"/>
  <c r="D153" i="77"/>
  <c r="C21" i="51" s="1"/>
  <c r="C20" i="51"/>
  <c r="R84" i="77"/>
  <c r="D84" i="77"/>
  <c r="R44" i="77"/>
  <c r="H39" i="77"/>
  <c r="I39" i="77" s="1"/>
  <c r="H38" i="77"/>
  <c r="I38" i="77" s="1"/>
  <c r="H37" i="77"/>
  <c r="I37" i="77" s="1"/>
  <c r="I29" i="77"/>
  <c r="H23" i="77"/>
  <c r="I23" i="77" s="1"/>
  <c r="H22" i="77"/>
  <c r="I22" i="77" s="1"/>
  <c r="H21" i="77"/>
  <c r="I21" i="77" s="1"/>
  <c r="H15" i="77"/>
  <c r="H13" i="77"/>
  <c r="I13" i="77" s="1"/>
  <c r="H12" i="77"/>
  <c r="I12" i="77" s="1"/>
  <c r="D8" i="77"/>
  <c r="C17" i="51" s="1"/>
  <c r="H106" i="80" l="1"/>
  <c r="H80" i="80"/>
  <c r="I80" i="80" s="1"/>
  <c r="H105" i="80"/>
  <c r="I105" i="80" s="1"/>
  <c r="H165" i="80"/>
  <c r="I165" i="80" s="1"/>
  <c r="H136" i="79"/>
  <c r="I136" i="79" s="1"/>
  <c r="H191" i="79"/>
  <c r="I191" i="79" s="1"/>
  <c r="H181" i="79"/>
  <c r="I181" i="79" s="1"/>
  <c r="H180" i="79"/>
  <c r="H14" i="80"/>
  <c r="I14" i="80" s="1"/>
  <c r="H40" i="80"/>
  <c r="I40" i="80" s="1"/>
  <c r="H22" i="79"/>
  <c r="I22" i="79" s="1"/>
  <c r="H31" i="79"/>
  <c r="I31" i="79" s="1"/>
  <c r="H23" i="79"/>
  <c r="I23" i="79" s="1"/>
  <c r="H104" i="79"/>
  <c r="I104" i="79" s="1"/>
  <c r="I61" i="79"/>
  <c r="H25" i="79"/>
  <c r="H56" i="79"/>
  <c r="I56" i="79" s="1"/>
  <c r="H105" i="79"/>
  <c r="I105" i="79" s="1"/>
  <c r="H151" i="79"/>
  <c r="I151" i="79" s="1"/>
  <c r="H26" i="79"/>
  <c r="H57" i="79"/>
  <c r="I57" i="79" s="1"/>
  <c r="H106" i="79"/>
  <c r="I106" i="79" s="1"/>
  <c r="H148" i="79"/>
  <c r="I148" i="79" s="1"/>
  <c r="H27" i="79"/>
  <c r="I27" i="79" s="1"/>
  <c r="H107" i="79"/>
  <c r="H149" i="79"/>
  <c r="I149" i="79" s="1"/>
  <c r="H152" i="79"/>
  <c r="H28" i="79"/>
  <c r="I28" i="79" s="1"/>
  <c r="H150" i="79"/>
  <c r="I150" i="79" s="1"/>
  <c r="H9" i="77"/>
  <c r="I9" i="77" s="1"/>
  <c r="H10" i="77"/>
  <c r="I10" i="77" s="1"/>
  <c r="H17" i="77"/>
  <c r="I26" i="77"/>
  <c r="H33" i="77"/>
  <c r="I33" i="77" s="1"/>
  <c r="H42" i="77"/>
  <c r="I42" i="77" s="1"/>
  <c r="H177" i="77"/>
  <c r="I177" i="77" s="1"/>
  <c r="H11" i="77"/>
  <c r="I11" i="77" s="1"/>
  <c r="I27" i="77"/>
  <c r="H179" i="77"/>
  <c r="I179" i="77" s="1"/>
  <c r="H18" i="77"/>
  <c r="I18" i="77" s="1"/>
  <c r="H34" i="77"/>
  <c r="I34" i="77" s="1"/>
  <c r="H19" i="77"/>
  <c r="I19" i="77" s="1"/>
  <c r="I28" i="77"/>
  <c r="H36" i="77"/>
  <c r="I36" i="77" s="1"/>
  <c r="H79" i="77"/>
  <c r="I79" i="77" s="1"/>
  <c r="H80" i="77"/>
  <c r="I80" i="77" s="1"/>
  <c r="H162" i="77"/>
  <c r="I162" i="77" s="1"/>
  <c r="H81" i="77"/>
  <c r="I81" i="77" s="1"/>
  <c r="H94" i="77"/>
  <c r="I94" i="77" s="1"/>
  <c r="H171" i="77"/>
  <c r="I171" i="77" s="1"/>
  <c r="H52" i="77"/>
  <c r="I52" i="77" s="1"/>
  <c r="I158" i="77"/>
  <c r="H172" i="77"/>
  <c r="I172" i="77" s="1"/>
  <c r="H45" i="77"/>
  <c r="H159" i="77"/>
  <c r="H173" i="77"/>
  <c r="I173" i="77" s="1"/>
  <c r="H46" i="77"/>
  <c r="H76" i="77"/>
  <c r="I76" i="77" s="1"/>
  <c r="H114" i="77"/>
  <c r="I114" i="77" s="1"/>
  <c r="I166" i="77"/>
  <c r="H8" i="77"/>
  <c r="I8" i="77" s="1"/>
  <c r="H24" i="77"/>
  <c r="I24" i="77" s="1"/>
  <c r="H40" i="77"/>
  <c r="I40" i="77" s="1"/>
  <c r="H47" i="77"/>
  <c r="H55" i="77"/>
  <c r="I55" i="77" s="1"/>
  <c r="H77" i="77"/>
  <c r="I77" i="77" s="1"/>
  <c r="H161" i="77"/>
  <c r="I161" i="77" s="1"/>
  <c r="H167" i="77"/>
  <c r="H57" i="77"/>
  <c r="I57" i="77" s="1"/>
  <c r="H85" i="77"/>
  <c r="I85" i="77" s="1"/>
  <c r="H154" i="77"/>
  <c r="I154" i="77" s="1"/>
  <c r="H169" i="77"/>
  <c r="I155" i="77"/>
  <c r="H170" i="77"/>
  <c r="H67" i="77"/>
  <c r="I67" i="77" s="1"/>
  <c r="H103" i="77"/>
  <c r="I103" i="77" s="1"/>
  <c r="I156" i="77"/>
  <c r="H164" i="77"/>
  <c r="I164" i="77" s="1"/>
  <c r="H181" i="77"/>
  <c r="I181" i="77" s="1"/>
  <c r="H176" i="77"/>
  <c r="I176" i="77" s="1"/>
  <c r="H75" i="77"/>
  <c r="I75" i="77" s="1"/>
  <c r="H165" i="77"/>
  <c r="I165" i="77" s="1"/>
  <c r="H182" i="77"/>
  <c r="I182" i="77" s="1"/>
  <c r="H98" i="77"/>
  <c r="H160" i="77"/>
  <c r="I160" i="77" s="1"/>
  <c r="H183" i="77"/>
  <c r="I183" i="77" s="1"/>
  <c r="I25" i="77"/>
  <c r="H32" i="77"/>
  <c r="I32" i="77" s="1"/>
  <c r="H41" i="77"/>
  <c r="I41" i="77" s="1"/>
  <c r="H78" i="77"/>
  <c r="I78" i="77" s="1"/>
  <c r="H100" i="77"/>
  <c r="H153" i="77"/>
  <c r="I153" i="77" s="1"/>
  <c r="H168" i="77"/>
  <c r="H72" i="80"/>
  <c r="H161" i="80"/>
  <c r="H34" i="80"/>
  <c r="I34" i="80" s="1"/>
  <c r="H144" i="80"/>
  <c r="I144" i="80" s="1"/>
  <c r="H42" i="80"/>
  <c r="I42" i="80" s="1"/>
  <c r="H160" i="80"/>
  <c r="H17" i="80"/>
  <c r="H146" i="80"/>
  <c r="I146" i="80" s="1"/>
  <c r="H11" i="80"/>
  <c r="I11" i="80" s="1"/>
  <c r="H18" i="80"/>
  <c r="I18" i="80" s="1"/>
  <c r="H29" i="80"/>
  <c r="I29" i="80" s="1"/>
  <c r="H68" i="80"/>
  <c r="I68" i="80" s="1"/>
  <c r="H139" i="80"/>
  <c r="I139" i="80" s="1"/>
  <c r="H147" i="80"/>
  <c r="I147" i="80" s="1"/>
  <c r="H153" i="80"/>
  <c r="I153" i="80" s="1"/>
  <c r="H163" i="80"/>
  <c r="H158" i="80"/>
  <c r="I158" i="80" s="1"/>
  <c r="H159" i="80"/>
  <c r="H35" i="80"/>
  <c r="I35" i="80" s="1"/>
  <c r="H145" i="80"/>
  <c r="I145" i="80" s="1"/>
  <c r="H10" i="80"/>
  <c r="I10" i="80" s="1"/>
  <c r="H152" i="80"/>
  <c r="I152" i="80" s="1"/>
  <c r="H19" i="80"/>
  <c r="I19" i="80" s="1"/>
  <c r="H30" i="80"/>
  <c r="I30" i="80" s="1"/>
  <c r="H69" i="80"/>
  <c r="I69" i="80" s="1"/>
  <c r="H140" i="80"/>
  <c r="I140" i="80" s="1"/>
  <c r="H148" i="80"/>
  <c r="I148" i="80" s="1"/>
  <c r="H154" i="80"/>
  <c r="I154" i="80" s="1"/>
  <c r="H27" i="80"/>
  <c r="I27" i="80" s="1"/>
  <c r="H151" i="80"/>
  <c r="I151" i="80" s="1"/>
  <c r="H28" i="80"/>
  <c r="I28" i="80" s="1"/>
  <c r="H162" i="80"/>
  <c r="H12" i="80"/>
  <c r="I12" i="80" s="1"/>
  <c r="H20" i="80"/>
  <c r="I20" i="80" s="1"/>
  <c r="H31" i="80"/>
  <c r="I31" i="80" s="1"/>
  <c r="H38" i="80"/>
  <c r="I38" i="80" s="1"/>
  <c r="H70" i="80"/>
  <c r="I70" i="80" s="1"/>
  <c r="H141" i="80"/>
  <c r="I141" i="80" s="1"/>
  <c r="H155" i="80"/>
  <c r="I155" i="80" s="1"/>
  <c r="H41" i="80"/>
  <c r="I41" i="80" s="1"/>
  <c r="H150" i="80"/>
  <c r="H16" i="80"/>
  <c r="H13" i="80"/>
  <c r="I13" i="80" s="1"/>
  <c r="H39" i="80"/>
  <c r="I39" i="80" s="1"/>
  <c r="H71" i="80"/>
  <c r="H142" i="80"/>
  <c r="H156" i="80"/>
  <c r="I156" i="80" s="1"/>
  <c r="H22" i="78"/>
  <c r="H29" i="78"/>
  <c r="I29" i="78" s="1"/>
  <c r="H42" i="78"/>
  <c r="I42" i="78" s="1"/>
  <c r="H149" i="78"/>
  <c r="I149" i="78" s="1"/>
  <c r="H9" i="78"/>
  <c r="I9" i="78" s="1"/>
  <c r="H23" i="78"/>
  <c r="I23" i="78" s="1"/>
  <c r="H37" i="78"/>
  <c r="I37" i="78" s="1"/>
  <c r="H79" i="78"/>
  <c r="I79" i="78" s="1"/>
  <c r="H127" i="78"/>
  <c r="I127" i="78" s="1"/>
  <c r="H10" i="78"/>
  <c r="I10" i="78" s="1"/>
  <c r="H174" i="78"/>
  <c r="I174" i="78" s="1"/>
  <c r="H11" i="78"/>
  <c r="I11" i="78" s="1"/>
  <c r="H67" i="78"/>
  <c r="I67" i="78" s="1"/>
  <c r="H81" i="78"/>
  <c r="I81" i="78" s="1"/>
  <c r="H152" i="78"/>
  <c r="I152" i="78" s="1"/>
  <c r="H160" i="78"/>
  <c r="I160" i="78" s="1"/>
  <c r="H175" i="78"/>
  <c r="I175" i="78" s="1"/>
  <c r="H26" i="78"/>
  <c r="I26" i="78" s="1"/>
  <c r="H91" i="78"/>
  <c r="I91" i="78" s="1"/>
  <c r="H122" i="78"/>
  <c r="I122" i="78" s="1"/>
  <c r="H138" i="78"/>
  <c r="I138" i="78" s="1"/>
  <c r="H13" i="78"/>
  <c r="I13" i="78" s="1"/>
  <c r="H33" i="78"/>
  <c r="I33" i="78" s="1"/>
  <c r="H40" i="78"/>
  <c r="I40" i="78" s="1"/>
  <c r="H69" i="78"/>
  <c r="H84" i="78"/>
  <c r="H92" i="78"/>
  <c r="I92" i="78" s="1"/>
  <c r="H99" i="78"/>
  <c r="I99" i="78" s="1"/>
  <c r="H113" i="78"/>
  <c r="I113" i="78" s="1"/>
  <c r="H123" i="78"/>
  <c r="I123" i="78" s="1"/>
  <c r="H139" i="78"/>
  <c r="H161" i="78"/>
  <c r="I161" i="78" s="1"/>
  <c r="H177" i="78"/>
  <c r="I177" i="78" s="1"/>
  <c r="H14" i="78"/>
  <c r="I14" i="78" s="1"/>
  <c r="H20" i="78"/>
  <c r="I20" i="78" s="1"/>
  <c r="H54" i="78"/>
  <c r="I54" i="78" s="1"/>
  <c r="H70" i="78"/>
  <c r="I70" i="78" s="1"/>
  <c r="H124" i="78"/>
  <c r="I124" i="78" s="1"/>
  <c r="H178" i="78"/>
  <c r="I178" i="78" s="1"/>
  <c r="H16" i="78"/>
  <c r="H56" i="78"/>
  <c r="I56" i="78" s="1"/>
  <c r="H72" i="78"/>
  <c r="I72" i="78" s="1"/>
  <c r="I78" i="78"/>
  <c r="I95" i="78"/>
  <c r="H126" i="78"/>
  <c r="I126" i="78" s="1"/>
  <c r="H157" i="78"/>
  <c r="H164" i="78"/>
  <c r="H172" i="78"/>
  <c r="I172" i="78" s="1"/>
  <c r="H180" i="78"/>
  <c r="I180" i="78" s="1"/>
  <c r="H57" i="78"/>
  <c r="I57" i="78" s="1"/>
  <c r="H73" i="78"/>
  <c r="I73" i="78" s="1"/>
  <c r="H88" i="78"/>
  <c r="I88" i="78" s="1"/>
  <c r="H150" i="78"/>
  <c r="I150" i="78" s="1"/>
  <c r="H158" i="78"/>
  <c r="H173" i="78"/>
  <c r="I173" i="78" s="1"/>
  <c r="H18" i="78"/>
  <c r="I18" i="78" s="1"/>
  <c r="H38" i="78"/>
  <c r="I38" i="78" s="1"/>
  <c r="H58" i="78"/>
  <c r="I58" i="78" s="1"/>
  <c r="H66" i="78"/>
  <c r="I66" i="78" s="1"/>
  <c r="H74" i="78"/>
  <c r="I74" i="78" s="1"/>
  <c r="H80" i="78"/>
  <c r="I80" i="78" s="1"/>
  <c r="I89" i="78"/>
  <c r="H119" i="78"/>
  <c r="H136" i="78"/>
  <c r="I136" i="78" s="1"/>
  <c r="H75" i="78"/>
  <c r="I75" i="78" s="1"/>
  <c r="I90" i="78"/>
  <c r="H121" i="78"/>
  <c r="I121" i="78" s="1"/>
  <c r="H137" i="78"/>
  <c r="I137" i="78" s="1"/>
  <c r="H19" i="78"/>
  <c r="I19" i="78" s="1"/>
  <c r="H32" i="78"/>
  <c r="I32" i="78" s="1"/>
  <c r="H68" i="78"/>
  <c r="H83" i="78"/>
  <c r="H112" i="78"/>
  <c r="I112" i="78" s="1"/>
  <c r="H176" i="78"/>
  <c r="I176" i="78" s="1"/>
  <c r="H27" i="78"/>
  <c r="I27" i="78" s="1"/>
  <c r="R185" i="78"/>
  <c r="H15" i="78"/>
  <c r="I15" i="78" s="1"/>
  <c r="H21" i="78"/>
  <c r="I21" i="78" s="1"/>
  <c r="H28" i="78"/>
  <c r="I28" i="78" s="1"/>
  <c r="H36" i="78"/>
  <c r="I36" i="78" s="1"/>
  <c r="H55" i="78"/>
  <c r="I55" i="78" s="1"/>
  <c r="H71" i="78"/>
  <c r="I71" i="78" s="1"/>
  <c r="H77" i="78"/>
  <c r="I77" i="78" s="1"/>
  <c r="H94" i="78"/>
  <c r="I94" i="78" s="1"/>
  <c r="H115" i="78"/>
  <c r="I115" i="78" s="1"/>
  <c r="H125" i="78"/>
  <c r="I125" i="78" s="1"/>
  <c r="H148" i="78"/>
  <c r="I148" i="78" s="1"/>
  <c r="H163" i="78"/>
  <c r="I163" i="78" s="1"/>
  <c r="H171" i="78"/>
  <c r="I171" i="78" s="1"/>
  <c r="H179" i="78"/>
  <c r="I179" i="78" s="1"/>
  <c r="H8" i="78"/>
  <c r="I8" i="78" s="1"/>
  <c r="H132" i="78"/>
  <c r="I132" i="78" s="1"/>
  <c r="H12" i="78"/>
  <c r="I12" i="78" s="1"/>
  <c r="H48" i="80"/>
  <c r="I48" i="80" s="1"/>
  <c r="H121" i="80"/>
  <c r="I121" i="80" s="1"/>
  <c r="H136" i="80"/>
  <c r="I136" i="80" s="1"/>
  <c r="H49" i="80"/>
  <c r="I49" i="80" s="1"/>
  <c r="H99" i="80"/>
  <c r="I99" i="80" s="1"/>
  <c r="H51" i="80"/>
  <c r="I51" i="80" s="1"/>
  <c r="H83" i="80"/>
  <c r="I83" i="80" s="1"/>
  <c r="H8" i="80"/>
  <c r="I8" i="80" s="1"/>
  <c r="H15" i="80"/>
  <c r="I15" i="80" s="1"/>
  <c r="H85" i="80"/>
  <c r="I85" i="80" s="1"/>
  <c r="H93" i="80"/>
  <c r="I93" i="80" s="1"/>
  <c r="H116" i="80"/>
  <c r="I116" i="80" s="1"/>
  <c r="H124" i="80"/>
  <c r="I124" i="80" s="1"/>
  <c r="H132" i="80"/>
  <c r="H164" i="80"/>
  <c r="I164" i="80" s="1"/>
  <c r="H56" i="80"/>
  <c r="I56" i="80" s="1"/>
  <c r="H79" i="80"/>
  <c r="I79" i="80" s="1"/>
  <c r="H98" i="80"/>
  <c r="I98" i="80" s="1"/>
  <c r="H128" i="80"/>
  <c r="I128" i="80" s="1"/>
  <c r="H57" i="80"/>
  <c r="I57" i="80" s="1"/>
  <c r="H91" i="80"/>
  <c r="I91" i="80" s="1"/>
  <c r="H130" i="80"/>
  <c r="I130" i="80" s="1"/>
  <c r="H92" i="80"/>
  <c r="I92" i="80" s="1"/>
  <c r="H123" i="80"/>
  <c r="H9" i="80"/>
  <c r="I9" i="80" s="1"/>
  <c r="H94" i="80"/>
  <c r="I94" i="80" s="1"/>
  <c r="H111" i="80"/>
  <c r="H117" i="80"/>
  <c r="I117" i="80" s="1"/>
  <c r="H125" i="80"/>
  <c r="H133" i="80"/>
  <c r="I133" i="80" s="1"/>
  <c r="H173" i="80"/>
  <c r="I173" i="80" s="1"/>
  <c r="H129" i="80"/>
  <c r="I129" i="80" s="1"/>
  <c r="H169" i="80"/>
  <c r="I169" i="80" s="1"/>
  <c r="H100" i="80"/>
  <c r="I100" i="80" s="1"/>
  <c r="H60" i="80"/>
  <c r="I60" i="80" s="1"/>
  <c r="H54" i="80"/>
  <c r="I54" i="80" s="1"/>
  <c r="H63" i="80"/>
  <c r="I63" i="80" s="1"/>
  <c r="H87" i="80"/>
  <c r="H95" i="80"/>
  <c r="I95" i="80" s="1"/>
  <c r="H118" i="80"/>
  <c r="I118" i="80" s="1"/>
  <c r="H126" i="80"/>
  <c r="I126" i="80" s="1"/>
  <c r="H134" i="80"/>
  <c r="I134" i="80" s="1"/>
  <c r="H166" i="80"/>
  <c r="I166" i="80" s="1"/>
  <c r="H174" i="80"/>
  <c r="I174" i="80" s="1"/>
  <c r="H65" i="80"/>
  <c r="I65" i="80" s="1"/>
  <c r="H89" i="80"/>
  <c r="I89" i="80" s="1"/>
  <c r="H168" i="80"/>
  <c r="I168" i="80" s="1"/>
  <c r="H81" i="80"/>
  <c r="I81" i="80" s="1"/>
  <c r="H108" i="80"/>
  <c r="I108" i="80" s="1"/>
  <c r="R190" i="80"/>
  <c r="H101" i="80"/>
  <c r="I101" i="80" s="1"/>
  <c r="H131" i="80"/>
  <c r="I131" i="80" s="1"/>
  <c r="H47" i="80"/>
  <c r="H88" i="80"/>
  <c r="I88" i="80" s="1"/>
  <c r="H97" i="80"/>
  <c r="H113" i="80"/>
  <c r="I113" i="80" s="1"/>
  <c r="H120" i="80"/>
  <c r="I120" i="80" s="1"/>
  <c r="H127" i="80"/>
  <c r="I127" i="80" s="1"/>
  <c r="H135" i="80"/>
  <c r="I135" i="80" s="1"/>
  <c r="H167" i="80"/>
  <c r="I167" i="80" s="1"/>
  <c r="H35" i="79"/>
  <c r="I35" i="79" s="1"/>
  <c r="I132" i="79"/>
  <c r="H36" i="79"/>
  <c r="I36" i="79" s="1"/>
  <c r="H82" i="79"/>
  <c r="I82" i="79" s="1"/>
  <c r="H100" i="79"/>
  <c r="I100" i="79" s="1"/>
  <c r="R196" i="79"/>
  <c r="H52" i="79"/>
  <c r="I52" i="79" s="1"/>
  <c r="H101" i="79"/>
  <c r="I101" i="79" s="1"/>
  <c r="H174" i="79"/>
  <c r="I174" i="79" s="1"/>
  <c r="I134" i="79"/>
  <c r="H17" i="79"/>
  <c r="I17" i="79" s="1"/>
  <c r="H38" i="79"/>
  <c r="I38" i="79" s="1"/>
  <c r="H160" i="79"/>
  <c r="I160" i="79" s="1"/>
  <c r="H175" i="79"/>
  <c r="I175" i="79" s="1"/>
  <c r="H144" i="79"/>
  <c r="I144" i="79" s="1"/>
  <c r="H9" i="79"/>
  <c r="I9" i="79" s="1"/>
  <c r="H39" i="79"/>
  <c r="I39" i="79" s="1"/>
  <c r="H95" i="79"/>
  <c r="I95" i="79" s="1"/>
  <c r="H111" i="79"/>
  <c r="I111" i="79" s="1"/>
  <c r="H176" i="79"/>
  <c r="I176" i="79" s="1"/>
  <c r="H145" i="79"/>
  <c r="I145" i="79" s="1"/>
  <c r="H153" i="79"/>
  <c r="I153" i="79" s="1"/>
  <c r="H10" i="79"/>
  <c r="I10" i="79" s="1"/>
  <c r="H40" i="79"/>
  <c r="I40" i="79" s="1"/>
  <c r="H55" i="79"/>
  <c r="I55" i="79" s="1"/>
  <c r="H96" i="79"/>
  <c r="I96" i="79" s="1"/>
  <c r="H112" i="79"/>
  <c r="I112" i="79" s="1"/>
  <c r="H169" i="79"/>
  <c r="I169" i="79" s="1"/>
  <c r="H185" i="79"/>
  <c r="I185" i="79" s="1"/>
  <c r="H12" i="79"/>
  <c r="I12" i="79" s="1"/>
  <c r="H20" i="79"/>
  <c r="I20" i="79" s="1"/>
  <c r="H41" i="79"/>
  <c r="I41" i="79" s="1"/>
  <c r="H48" i="79"/>
  <c r="I48" i="79" s="1"/>
  <c r="I65" i="79"/>
  <c r="H89" i="79"/>
  <c r="I89" i="79" s="1"/>
  <c r="H113" i="79"/>
  <c r="I113" i="79" s="1"/>
  <c r="I163" i="79"/>
  <c r="H178" i="79"/>
  <c r="I178" i="79" s="1"/>
  <c r="H186" i="79"/>
  <c r="I186" i="79" s="1"/>
  <c r="I130" i="79"/>
  <c r="H14" i="79"/>
  <c r="I14" i="79" s="1"/>
  <c r="H43" i="79"/>
  <c r="I43" i="79" s="1"/>
  <c r="H99" i="79"/>
  <c r="I99" i="79" s="1"/>
  <c r="H188" i="79"/>
  <c r="I188" i="79" s="1"/>
  <c r="H15" i="79"/>
  <c r="I15" i="79" s="1"/>
  <c r="H92" i="79"/>
  <c r="I92" i="79" s="1"/>
  <c r="H108" i="79"/>
  <c r="I108" i="79" s="1"/>
  <c r="H173" i="79"/>
  <c r="I173" i="79" s="1"/>
  <c r="I133" i="79"/>
  <c r="H16" i="79"/>
  <c r="H93" i="79"/>
  <c r="I93" i="79" s="1"/>
  <c r="H182" i="79"/>
  <c r="I182" i="79" s="1"/>
  <c r="H143" i="79"/>
  <c r="H86" i="79"/>
  <c r="H8" i="79"/>
  <c r="I8" i="79" s="1"/>
  <c r="H94" i="79"/>
  <c r="I94" i="79" s="1"/>
  <c r="H167" i="79"/>
  <c r="I167" i="79" s="1"/>
  <c r="H183" i="79"/>
  <c r="I183" i="79" s="1"/>
  <c r="H135" i="79"/>
  <c r="I135" i="79" s="1"/>
  <c r="H18" i="79"/>
  <c r="I18" i="79" s="1"/>
  <c r="H46" i="79"/>
  <c r="H87" i="79"/>
  <c r="I87" i="79" s="1"/>
  <c r="I161" i="79"/>
  <c r="H168" i="79"/>
  <c r="I168" i="79" s="1"/>
  <c r="H184" i="79"/>
  <c r="I184" i="79" s="1"/>
  <c r="H19" i="79"/>
  <c r="H47" i="79"/>
  <c r="I64" i="79"/>
  <c r="H88" i="79"/>
  <c r="I88" i="79" s="1"/>
  <c r="I162" i="79"/>
  <c r="H177" i="79"/>
  <c r="I177" i="79" s="1"/>
  <c r="H189" i="79"/>
  <c r="I189" i="79" s="1"/>
  <c r="H13" i="79"/>
  <c r="I13" i="79" s="1"/>
  <c r="H34" i="79"/>
  <c r="I34" i="79" s="1"/>
  <c r="H42" i="79"/>
  <c r="I42" i="79" s="1"/>
  <c r="H49" i="79"/>
  <c r="I49" i="79" s="1"/>
  <c r="I66" i="79"/>
  <c r="H80" i="79"/>
  <c r="I80" i="79" s="1"/>
  <c r="I164" i="79"/>
  <c r="H179" i="79"/>
  <c r="I179" i="79" s="1"/>
  <c r="H115" i="79"/>
  <c r="I115" i="79" s="1"/>
  <c r="I131" i="79"/>
  <c r="H139" i="79"/>
  <c r="I139" i="79" s="1"/>
  <c r="H156" i="79"/>
  <c r="I156" i="79" s="1"/>
  <c r="H104" i="80"/>
  <c r="I104" i="80" s="1"/>
  <c r="H62" i="80"/>
  <c r="I62" i="80" s="1"/>
  <c r="H64" i="80"/>
  <c r="I64" i="80" s="1"/>
  <c r="H50" i="80"/>
  <c r="I50" i="80" s="1"/>
  <c r="H59" i="80"/>
  <c r="I59" i="80" s="1"/>
  <c r="H90" i="80"/>
  <c r="I90" i="80" s="1"/>
  <c r="H107" i="80"/>
  <c r="H115" i="80"/>
  <c r="I115" i="80" s="1"/>
  <c r="H175" i="80"/>
  <c r="I175" i="80" s="1"/>
  <c r="H45" i="80"/>
  <c r="H53" i="80"/>
  <c r="I53" i="80" s="1"/>
  <c r="H170" i="80"/>
  <c r="H52" i="80"/>
  <c r="I52" i="80" s="1"/>
  <c r="H55" i="80"/>
  <c r="I55" i="80" s="1"/>
  <c r="H112" i="80"/>
  <c r="I112" i="80" s="1"/>
  <c r="H172" i="80"/>
  <c r="I172" i="80" s="1"/>
  <c r="H110" i="80"/>
  <c r="H61" i="80"/>
  <c r="I61" i="80" s="1"/>
  <c r="H109" i="80"/>
  <c r="I109" i="80" s="1"/>
  <c r="H154" i="79"/>
  <c r="I154" i="79" s="1"/>
  <c r="H157" i="79"/>
  <c r="I157" i="79" s="1"/>
  <c r="H53" i="79"/>
  <c r="I53" i="79" s="1"/>
  <c r="H85" i="79"/>
  <c r="I85" i="79" s="1"/>
  <c r="H109" i="79"/>
  <c r="I109" i="79" s="1"/>
  <c r="H51" i="79"/>
  <c r="I51" i="79" s="1"/>
  <c r="H81" i="79"/>
  <c r="I81" i="79" s="1"/>
  <c r="H91" i="79"/>
  <c r="I91" i="79" s="1"/>
  <c r="H159" i="79"/>
  <c r="I159" i="79" s="1"/>
  <c r="H187" i="79"/>
  <c r="I187" i="79" s="1"/>
  <c r="H138" i="79"/>
  <c r="I138" i="79" s="1"/>
  <c r="H155" i="79"/>
  <c r="I155" i="79" s="1"/>
  <c r="H137" i="79"/>
  <c r="I137" i="79" s="1"/>
  <c r="I63" i="79"/>
  <c r="H110" i="79"/>
  <c r="I110" i="79" s="1"/>
  <c r="H190" i="79"/>
  <c r="I190" i="79" s="1"/>
  <c r="H141" i="79"/>
  <c r="I141" i="79" s="1"/>
  <c r="H50" i="79"/>
  <c r="I50" i="79" s="1"/>
  <c r="H90" i="79"/>
  <c r="I90" i="79" s="1"/>
  <c r="I62" i="79"/>
  <c r="H116" i="79"/>
  <c r="I116" i="79" s="1"/>
  <c r="H140" i="79"/>
  <c r="I140" i="79" s="1"/>
  <c r="H54" i="79"/>
  <c r="I54" i="79" s="1"/>
  <c r="H48" i="78"/>
  <c r="I48" i="78" s="1"/>
  <c r="H85" i="78"/>
  <c r="I85" i="78" s="1"/>
  <c r="H53" i="78"/>
  <c r="I53" i="78" s="1"/>
  <c r="H142" i="78"/>
  <c r="I142" i="78" s="1"/>
  <c r="H47" i="78"/>
  <c r="I63" i="78"/>
  <c r="H153" i="78"/>
  <c r="I153" i="78" s="1"/>
  <c r="H154" i="78"/>
  <c r="I154" i="78" s="1"/>
  <c r="H131" i="78"/>
  <c r="I131" i="78" s="1"/>
  <c r="H86" i="78"/>
  <c r="I86" i="78" s="1"/>
  <c r="H50" i="78"/>
  <c r="I50" i="78" s="1"/>
  <c r="H106" i="78"/>
  <c r="I106" i="78" s="1"/>
  <c r="H156" i="78"/>
  <c r="H168" i="78"/>
  <c r="I168" i="78" s="1"/>
  <c r="H166" i="78"/>
  <c r="I166" i="78" s="1"/>
  <c r="H143" i="78"/>
  <c r="I143" i="78" s="1"/>
  <c r="H104" i="78"/>
  <c r="I104" i="78" s="1"/>
  <c r="H105" i="78"/>
  <c r="I105" i="78" s="1"/>
  <c r="H45" i="78"/>
  <c r="H51" i="78"/>
  <c r="I51" i="78" s="1"/>
  <c r="I61" i="78"/>
  <c r="H111" i="78"/>
  <c r="I111" i="78" s="1"/>
  <c r="H145" i="78"/>
  <c r="I145" i="78" s="1"/>
  <c r="H159" i="78"/>
  <c r="I159" i="78" s="1"/>
  <c r="H108" i="78"/>
  <c r="I108" i="78" s="1"/>
  <c r="H151" i="78"/>
  <c r="I151" i="78" s="1"/>
  <c r="H141" i="78"/>
  <c r="I141" i="78" s="1"/>
  <c r="H155" i="78"/>
  <c r="H133" i="78"/>
  <c r="I133" i="78" s="1"/>
  <c r="H39" i="78"/>
  <c r="I39" i="78" s="1"/>
  <c r="H52" i="78"/>
  <c r="I52" i="78" s="1"/>
  <c r="H144" i="78"/>
  <c r="I144" i="78" s="1"/>
  <c r="H165" i="78"/>
  <c r="I165" i="78" s="1"/>
  <c r="I62" i="78"/>
  <c r="H130" i="78"/>
  <c r="I130" i="78" s="1"/>
  <c r="H46" i="78"/>
  <c r="H87" i="78"/>
  <c r="I87" i="78" s="1"/>
  <c r="H107" i="78"/>
  <c r="I107" i="78" s="1"/>
  <c r="H167" i="78"/>
  <c r="I167" i="78" s="1"/>
  <c r="H49" i="78"/>
  <c r="I49" i="78" s="1"/>
  <c r="H110" i="78"/>
  <c r="I110" i="78" s="1"/>
  <c r="I60" i="78"/>
  <c r="H109" i="77"/>
  <c r="I109" i="77" s="1"/>
  <c r="H54" i="77"/>
  <c r="I54" i="77" s="1"/>
  <c r="H58" i="77"/>
  <c r="I58" i="77" s="1"/>
  <c r="H84" i="77"/>
  <c r="I84" i="77" s="1"/>
  <c r="H87" i="77"/>
  <c r="I87" i="77" s="1"/>
  <c r="H102" i="77"/>
  <c r="I102" i="77" s="1"/>
  <c r="H180" i="77"/>
  <c r="H184" i="77"/>
  <c r="I184" i="77" s="1"/>
  <c r="H51" i="77"/>
  <c r="I51" i="77" s="1"/>
  <c r="H99" i="77"/>
  <c r="H113" i="77"/>
  <c r="I113" i="77" s="1"/>
  <c r="H48" i="77"/>
  <c r="H62" i="77"/>
  <c r="I62" i="77" s="1"/>
  <c r="H96" i="77"/>
  <c r="H110" i="77"/>
  <c r="I110" i="77" s="1"/>
  <c r="H185" i="77"/>
  <c r="I185" i="77" s="1"/>
  <c r="H61" i="77"/>
  <c r="I61" i="77" s="1"/>
  <c r="H49" i="77"/>
  <c r="I49" i="77" s="1"/>
  <c r="H107" i="77"/>
  <c r="I107" i="77" s="1"/>
  <c r="H111" i="77"/>
  <c r="I111" i="77" s="1"/>
  <c r="H186" i="77"/>
  <c r="I186" i="77" s="1"/>
  <c r="H59" i="77"/>
  <c r="I59" i="77" s="1"/>
  <c r="H56" i="77"/>
  <c r="I56" i="77" s="1"/>
  <c r="H60" i="77"/>
  <c r="H86" i="77"/>
  <c r="I86" i="77" s="1"/>
  <c r="H108" i="77"/>
  <c r="I108" i="77" s="1"/>
  <c r="H163" i="77"/>
  <c r="I163" i="77" s="1"/>
  <c r="R191" i="77"/>
  <c r="H53" i="77"/>
  <c r="I53" i="77" s="1"/>
  <c r="H97" i="77"/>
  <c r="H101" i="77"/>
  <c r="I101" i="77" s="1"/>
  <c r="H115" i="77"/>
  <c r="I115" i="77" s="1"/>
  <c r="H63" i="77"/>
  <c r="I63" i="77" s="1"/>
  <c r="H50" i="77"/>
  <c r="I50" i="77" s="1"/>
  <c r="H64" i="77"/>
  <c r="I64" i="77" s="1"/>
  <c r="I93" i="77"/>
  <c r="H112" i="77"/>
  <c r="I112" i="77" s="1"/>
  <c r="A150" i="80" l="1"/>
  <c r="I19" i="79"/>
  <c r="A115" i="80"/>
  <c r="A45" i="79"/>
  <c r="A79" i="80"/>
  <c r="A80" i="79"/>
  <c r="A44" i="80"/>
  <c r="A148" i="78"/>
  <c r="F172" i="79" l="1"/>
  <c r="F170" i="79"/>
  <c r="F171" i="79"/>
  <c r="A18" i="51" l="1"/>
  <c r="A20" i="51" l="1"/>
  <c r="A21" i="51"/>
  <c r="A19" i="51"/>
  <c r="A34" i="51" l="1"/>
  <c r="A29" i="51"/>
  <c r="A24" i="51"/>
  <c r="A16" i="51"/>
  <c r="A15" i="51"/>
  <c r="A14" i="51"/>
  <c r="A13" i="51"/>
  <c r="A30" i="51" l="1"/>
  <c r="A25" i="51"/>
  <c r="A31" i="51"/>
  <c r="A35" i="51"/>
  <c r="A36" i="51"/>
  <c r="A33" i="51"/>
  <c r="A26" i="51"/>
  <c r="A28" i="51"/>
  <c r="A23" i="51"/>
</calcChain>
</file>

<file path=xl/sharedStrings.xml><?xml version="1.0" encoding="utf-8"?>
<sst xmlns="http://schemas.openxmlformats.org/spreadsheetml/2006/main" count="1693" uniqueCount="1049">
  <si>
    <t>蔬菜類</t>
  </si>
  <si>
    <t>水果類</t>
  </si>
  <si>
    <t>星期</t>
  </si>
  <si>
    <t>湯</t>
  </si>
  <si>
    <t>豆魚蛋肉類</t>
  </si>
  <si>
    <t>份</t>
    <phoneticPr fontId="11" type="noConversion"/>
  </si>
  <si>
    <t>水果/乳品</t>
    <phoneticPr fontId="11" type="noConversion"/>
  </si>
  <si>
    <t>全穀雜糧類(份)</t>
    <phoneticPr fontId="11" type="noConversion"/>
  </si>
  <si>
    <t>豆魚蛋肉類(份)</t>
    <phoneticPr fontId="11" type="noConversion"/>
  </si>
  <si>
    <t>蔬菜類(份)</t>
    <phoneticPr fontId="11" type="noConversion"/>
  </si>
  <si>
    <t>水果類(份)</t>
    <phoneticPr fontId="11" type="noConversion"/>
  </si>
  <si>
    <t>奶類(份)</t>
    <phoneticPr fontId="11" type="noConversion"/>
  </si>
  <si>
    <t>油脂類(份)</t>
    <phoneticPr fontId="11" type="noConversion"/>
  </si>
  <si>
    <t>份數</t>
    <phoneticPr fontId="11" type="noConversion"/>
  </si>
  <si>
    <t>一週平均供應份數</t>
    <phoneticPr fontId="11" type="noConversion"/>
  </si>
  <si>
    <t>一</t>
    <phoneticPr fontId="11" type="noConversion"/>
  </si>
  <si>
    <t>全穀雜糧類</t>
  </si>
  <si>
    <t>二</t>
    <phoneticPr fontId="11" type="noConversion"/>
  </si>
  <si>
    <t>三</t>
    <phoneticPr fontId="11" type="noConversion"/>
  </si>
  <si>
    <t>蔬菜類</t>
    <phoneticPr fontId="11" type="noConversion"/>
  </si>
  <si>
    <t>四</t>
    <phoneticPr fontId="11" type="noConversion"/>
  </si>
  <si>
    <t>水果類</t>
    <phoneticPr fontId="11" type="noConversion"/>
  </si>
  <si>
    <t>五</t>
    <phoneticPr fontId="11" type="noConversion"/>
  </si>
  <si>
    <t>油脂類</t>
    <phoneticPr fontId="11" type="noConversion"/>
  </si>
  <si>
    <t>油脂類</t>
  </si>
  <si>
    <t>國小學童午餐食物內容與營養基準份量範圍</t>
    <phoneticPr fontId="11" type="noConversion"/>
  </si>
  <si>
    <t>1-3年級</t>
    <phoneticPr fontId="11" type="noConversion"/>
  </si>
  <si>
    <t>4-6年級</t>
    <phoneticPr fontId="11" type="noConversion"/>
  </si>
  <si>
    <r>
      <rPr>
        <sz val="16"/>
        <rFont val="標楷體"/>
        <family val="4"/>
        <charset val="136"/>
      </rPr>
      <t>供應量</t>
    </r>
  </si>
  <si>
    <r>
      <rPr>
        <sz val="16"/>
        <rFont val="標楷體"/>
        <family val="4"/>
        <charset val="136"/>
      </rPr>
      <t>喜好程度</t>
    </r>
  </si>
  <si>
    <r>
      <t>response</t>
    </r>
    <r>
      <rPr>
        <sz val="16"/>
        <rFont val="標楷體"/>
        <family val="4"/>
        <charset val="136"/>
      </rPr>
      <t>意見反應</t>
    </r>
    <phoneticPr fontId="14" type="noConversion"/>
  </si>
  <si>
    <r>
      <rPr>
        <sz val="16"/>
        <rFont val="標楷體"/>
        <family val="4"/>
        <charset val="136"/>
      </rPr>
      <t>過多</t>
    </r>
  </si>
  <si>
    <r>
      <rPr>
        <sz val="16"/>
        <rFont val="標楷體"/>
        <family val="4"/>
        <charset val="136"/>
      </rPr>
      <t>剛好</t>
    </r>
  </si>
  <si>
    <r>
      <rPr>
        <sz val="16"/>
        <rFont val="標楷體"/>
        <family val="4"/>
        <charset val="136"/>
      </rPr>
      <t>不足</t>
    </r>
  </si>
  <si>
    <r>
      <rPr>
        <sz val="16"/>
        <rFont val="標楷體"/>
        <family val="4"/>
        <charset val="136"/>
      </rPr>
      <t>很喜歡</t>
    </r>
  </si>
  <si>
    <r>
      <rPr>
        <sz val="16"/>
        <rFont val="標楷體"/>
        <family val="4"/>
        <charset val="136"/>
      </rPr>
      <t>喜歡</t>
    </r>
  </si>
  <si>
    <r>
      <rPr>
        <sz val="16"/>
        <rFont val="標楷體"/>
        <family val="4"/>
        <charset val="136"/>
      </rPr>
      <t>尚可</t>
    </r>
  </si>
  <si>
    <r>
      <rPr>
        <sz val="16"/>
        <rFont val="標楷體"/>
        <family val="4"/>
        <charset val="136"/>
      </rPr>
      <t>討厭</t>
    </r>
  </si>
  <si>
    <r>
      <rPr>
        <sz val="16"/>
        <rFont val="標楷體"/>
        <family val="4"/>
        <charset val="136"/>
      </rPr>
      <t>很討厭</t>
    </r>
  </si>
  <si>
    <t>(c)</t>
  </si>
  <si>
    <t>(P)</t>
  </si>
  <si>
    <t>(V)</t>
  </si>
  <si>
    <t>(F)</t>
  </si>
  <si>
    <t>(O)</t>
  </si>
  <si>
    <t>(M)</t>
  </si>
  <si>
    <t>(Kcal)</t>
  </si>
  <si>
    <t>C</t>
  </si>
  <si>
    <t>P</t>
  </si>
  <si>
    <t>V</t>
    <phoneticPr fontId="14" type="noConversion"/>
  </si>
  <si>
    <t>F</t>
  </si>
  <si>
    <t>O</t>
  </si>
  <si>
    <t>M</t>
  </si>
  <si>
    <t>Kcal</t>
  </si>
  <si>
    <t>nutrition standard</t>
    <phoneticPr fontId="14" type="noConversion"/>
  </si>
  <si>
    <t>維持</t>
    <phoneticPr fontId="9" type="noConversion"/>
  </si>
  <si>
    <r>
      <rPr>
        <b/>
        <sz val="20"/>
        <rFont val="標楷體"/>
        <family val="4"/>
        <charset val="136"/>
      </rPr>
      <t>＊五堵午餐群組菜單開立重點：</t>
    </r>
    <r>
      <rPr>
        <b/>
        <sz val="16"/>
        <rFont val="Times New Roman"/>
        <family val="1"/>
      </rPr>
      <t xml:space="preserve">
</t>
    </r>
    <r>
      <rPr>
        <b/>
        <sz val="16"/>
        <rFont val="標楷體"/>
        <family val="4"/>
        <charset val="136"/>
      </rPr>
      <t>一、營養午餐菜單設計係以教育部「學校午餐食物內容及營養基準」為主要原則，提供學童健康成長所需的營養素，以讓學生獲得適量、均衡、多樣化的健康飲食，且為團體伙食，口味無法客製化。
二、午餐菜色開立也須從五堵廚房現有設備種類來評估，以利供餐流程順利，及時供餐。
三、此月菜單版本為草案，每週五公告下週確定的菜單明細。</t>
    </r>
    <phoneticPr fontId="9" type="noConversion"/>
  </si>
  <si>
    <t>日   期</t>
  </si>
  <si>
    <t>主   食</t>
  </si>
  <si>
    <t>副          食</t>
    <phoneticPr fontId="11" type="noConversion"/>
  </si>
  <si>
    <r>
      <t xml:space="preserve"> </t>
    </r>
    <r>
      <rPr>
        <sz val="16"/>
        <rFont val="標楷體"/>
        <family val="4"/>
        <charset val="136"/>
      </rPr>
      <t>班級</t>
    </r>
    <r>
      <rPr>
        <sz val="16"/>
        <rFont val="Times New Roman"/>
        <family val="1"/>
      </rPr>
      <t xml:space="preserve">(class)            </t>
    </r>
    <r>
      <rPr>
        <sz val="16"/>
        <rFont val="標楷體"/>
        <family val="4"/>
        <charset val="136"/>
      </rPr>
      <t>導師</t>
    </r>
    <r>
      <rPr>
        <sz val="16"/>
        <rFont val="Times New Roman"/>
        <family val="1"/>
      </rPr>
      <t xml:space="preserve">(teacher)   </t>
    </r>
    <r>
      <rPr>
        <sz val="16"/>
        <rFont val="標楷體"/>
        <family val="4"/>
        <charset val="136"/>
      </rPr>
      <t>　</t>
    </r>
    <r>
      <rPr>
        <sz val="16"/>
        <rFont val="Times New Roman"/>
        <family val="1"/>
      </rPr>
      <t xml:space="preserve">        </t>
    </r>
    <r>
      <rPr>
        <sz val="16"/>
        <rFont val="標楷體"/>
        <family val="4"/>
        <charset val="136"/>
      </rPr>
      <t>學生數</t>
    </r>
    <r>
      <rPr>
        <sz val="16"/>
        <rFont val="Times New Roman"/>
        <family val="1"/>
      </rPr>
      <t xml:space="preserve">(a total of students)                    </t>
    </r>
    <r>
      <rPr>
        <sz val="16"/>
        <rFont val="標楷體"/>
        <family val="4"/>
        <charset val="136"/>
      </rPr>
      <t>本週用餐天數</t>
    </r>
    <r>
      <rPr>
        <sz val="16"/>
        <rFont val="Times New Roman"/>
        <family val="1"/>
      </rPr>
      <t>5</t>
    </r>
    <r>
      <rPr>
        <sz val="16"/>
        <rFont val="標楷體"/>
        <family val="4"/>
        <charset val="136"/>
      </rPr>
      <t>天</t>
    </r>
    <r>
      <rPr>
        <sz val="16"/>
        <rFont val="Times New Roman"/>
        <family val="1"/>
      </rPr>
      <t xml:space="preserve">(day)               </t>
    </r>
    <phoneticPr fontId="14" type="noConversion"/>
  </si>
  <si>
    <r>
      <rPr>
        <sz val="22"/>
        <rFont val="標楷體"/>
        <family val="4"/>
        <charset val="136"/>
      </rPr>
      <t>※本校使用豬肉及豬原料原產地：台灣</t>
    </r>
    <phoneticPr fontId="11" type="noConversion"/>
  </si>
  <si>
    <t>二</t>
    <phoneticPr fontId="9" type="noConversion"/>
  </si>
  <si>
    <t>四</t>
    <phoneticPr fontId="14" type="noConversion"/>
  </si>
  <si>
    <t>季節時蔬</t>
  </si>
  <si>
    <t>水果</t>
    <phoneticPr fontId="11" type="noConversion"/>
  </si>
  <si>
    <t>菜    名</t>
  </si>
  <si>
    <t>有機時蔬</t>
    <phoneticPr fontId="14" type="noConversion"/>
  </si>
  <si>
    <t>菜                    餚</t>
  </si>
  <si>
    <t>材料</t>
  </si>
  <si>
    <t>驗收欄</t>
    <phoneticPr fontId="11" type="noConversion"/>
  </si>
  <si>
    <t>素食</t>
    <phoneticPr fontId="11" type="noConversion"/>
  </si>
  <si>
    <t>營  養  分  析</t>
  </si>
  <si>
    <t>國小1-3年級學生</t>
  </si>
  <si>
    <t>國小4-6年級學生</t>
  </si>
  <si>
    <r>
      <rPr>
        <b/>
        <sz val="14"/>
        <color theme="1"/>
        <rFont val="標楷體"/>
        <family val="4"/>
        <charset val="136"/>
      </rPr>
      <t>每人</t>
    </r>
    <r>
      <rPr>
        <b/>
        <sz val="14"/>
        <color theme="1"/>
        <rFont val="Times New Roman"/>
        <family val="1"/>
      </rPr>
      <t>1</t>
    </r>
    <r>
      <rPr>
        <b/>
        <sz val="14"/>
        <color theme="1"/>
        <rFont val="標楷體"/>
        <family val="4"/>
        <charset val="136"/>
      </rPr>
      <t>個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全校都有</t>
    </r>
    <r>
      <rPr>
        <b/>
        <sz val="14"/>
        <color theme="1"/>
        <rFont val="Times New Roman"/>
        <family val="1"/>
      </rPr>
      <t>)</t>
    </r>
    <phoneticPr fontId="14" type="noConversion"/>
  </si>
  <si>
    <r>
      <rPr>
        <sz val="16"/>
        <color theme="1"/>
        <rFont val="標楷體"/>
        <family val="4"/>
        <charset val="136"/>
      </rPr>
      <t>維持</t>
    </r>
    <phoneticPr fontId="11" type="noConversion"/>
  </si>
  <si>
    <t>去除蒜粗，其他維持</t>
  </si>
  <si>
    <t>去除蒜粗，其他維持</t>
    <phoneticPr fontId="9" type="noConversion"/>
  </si>
  <si>
    <t>日期</t>
  </si>
  <si>
    <t>用餐人數</t>
    <phoneticPr fontId="11" type="noConversion"/>
  </si>
  <si>
    <t>主食</t>
  </si>
  <si>
    <t>營  養  分  析(Nutrition Analysis)</t>
  </si>
  <si>
    <t>全榖雜糧類</t>
    <phoneticPr fontId="11" type="noConversion"/>
  </si>
  <si>
    <t>豆魚蛋肉類</t>
    <phoneticPr fontId="14" type="noConversion"/>
  </si>
  <si>
    <t>奶類</t>
  </si>
  <si>
    <t>熱量</t>
  </si>
  <si>
    <t>五穀飯</t>
  </si>
  <si>
    <t>香Q米飯</t>
    <phoneticPr fontId="9" type="noConversion"/>
  </si>
  <si>
    <t>三</t>
    <phoneticPr fontId="14" type="noConversion"/>
  </si>
  <si>
    <t>五</t>
    <phoneticPr fontId="14" type="noConversion"/>
  </si>
  <si>
    <t>老師的叮嚀(Teacher urges)</t>
    <phoneticPr fontId="14" type="noConversion"/>
  </si>
  <si>
    <t>平均營養素供應量(average nutrient supply)</t>
  </si>
  <si>
    <t xml:space="preserve">  營養參照標準   </t>
  </si>
  <si>
    <t>2/週</t>
  </si>
  <si>
    <t>1/週</t>
    <phoneticPr fontId="11" type="noConversion"/>
  </si>
  <si>
    <t>承辦人：</t>
    <phoneticPr fontId="11" type="noConversion"/>
  </si>
  <si>
    <t>校長：</t>
  </si>
  <si>
    <t>加會:
午餐秘書：</t>
    <phoneticPr fontId="11" type="noConversion"/>
  </si>
  <si>
    <r>
      <rPr>
        <sz val="20"/>
        <color theme="1"/>
        <rFont val="標楷體"/>
        <family val="4"/>
        <charset val="136"/>
      </rPr>
      <t>燕麥飯</t>
    </r>
    <phoneticPr fontId="9" type="noConversion"/>
  </si>
  <si>
    <r>
      <rPr>
        <sz val="20"/>
        <color theme="1"/>
        <rFont val="標楷體"/>
        <family val="4"/>
        <charset val="136"/>
      </rPr>
      <t>季節時蔬</t>
    </r>
  </si>
  <si>
    <r>
      <rPr>
        <sz val="20"/>
        <color theme="1"/>
        <rFont val="標楷體"/>
        <family val="4"/>
        <charset val="136"/>
      </rPr>
      <t>蒜粗</t>
    </r>
  </si>
  <si>
    <r>
      <rPr>
        <sz val="20"/>
        <rFont val="標楷體"/>
        <family val="4"/>
        <charset val="136"/>
      </rPr>
      <t>生香菇</t>
    </r>
  </si>
  <si>
    <r>
      <rPr>
        <sz val="20"/>
        <rFont val="標楷體"/>
        <family val="4"/>
        <charset val="136"/>
      </rPr>
      <t>乾香菇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整朵</t>
    </r>
    <r>
      <rPr>
        <sz val="20"/>
        <rFont val="Times New Roman"/>
        <family val="1"/>
      </rPr>
      <t>)</t>
    </r>
  </si>
  <si>
    <t>0.6K</t>
    <phoneticPr fontId="9" type="noConversion"/>
  </si>
  <si>
    <t>關東煮</t>
    <phoneticPr fontId="9" type="noConversion"/>
  </si>
  <si>
    <t>以素米血、素甜條代替米血糕、黑輪，去除柴魚片，其他維持</t>
    <phoneticPr fontId="9" type="noConversion"/>
  </si>
  <si>
    <r>
      <rPr>
        <sz val="20"/>
        <rFont val="標楷體"/>
        <family val="4"/>
        <charset val="136"/>
      </rPr>
      <t>柴魚片</t>
    </r>
  </si>
  <si>
    <r>
      <rPr>
        <sz val="20"/>
        <rFont val="標楷體"/>
        <family val="4"/>
        <charset val="136"/>
      </rPr>
      <t>味霖</t>
    </r>
  </si>
  <si>
    <t>1桶</t>
    <phoneticPr fontId="9" type="noConversion"/>
  </si>
  <si>
    <t>0.3K</t>
    <phoneticPr fontId="9" type="noConversion"/>
  </si>
  <si>
    <r>
      <rPr>
        <sz val="20"/>
        <rFont val="標楷體"/>
        <family val="4"/>
        <charset val="136"/>
      </rPr>
      <t>金針菇</t>
    </r>
  </si>
  <si>
    <r>
      <rPr>
        <sz val="20"/>
        <rFont val="標楷體"/>
        <family val="4"/>
        <charset val="136"/>
      </rPr>
      <t>紅棗</t>
    </r>
    <phoneticPr fontId="9" type="noConversion"/>
  </si>
  <si>
    <r>
      <rPr>
        <sz val="20"/>
        <rFont val="標楷體"/>
        <family val="4"/>
        <charset val="136"/>
      </rPr>
      <t>當歸黃耆包</t>
    </r>
  </si>
  <si>
    <t>6K</t>
    <phoneticPr fontId="9" type="noConversion"/>
  </si>
  <si>
    <r>
      <t>1</t>
    </r>
    <r>
      <rPr>
        <sz val="20"/>
        <color theme="1"/>
        <rFont val="標楷體"/>
        <family val="4"/>
        <charset val="136"/>
      </rPr>
      <t>罐</t>
    </r>
    <phoneticPr fontId="9" type="noConversion"/>
  </si>
  <si>
    <r>
      <rPr>
        <sz val="20"/>
        <rFont val="標楷體"/>
        <family val="4"/>
        <charset val="136"/>
      </rPr>
      <t>肉羹</t>
    </r>
  </si>
  <si>
    <t>以豆製品代替肉羹，其他維持</t>
    <phoneticPr fontId="9" type="noConversion"/>
  </si>
  <si>
    <r>
      <rPr>
        <sz val="20"/>
        <rFont val="標楷體"/>
        <family val="4"/>
        <charset val="136"/>
      </rPr>
      <t>筍籤</t>
    </r>
  </si>
  <si>
    <r>
      <rPr>
        <sz val="18"/>
        <rFont val="標楷體"/>
        <family val="4"/>
        <charset val="136"/>
      </rPr>
      <t>高麗菜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切長條</t>
    </r>
    <r>
      <rPr>
        <sz val="18"/>
        <rFont val="Times New Roman"/>
        <family val="1"/>
      </rPr>
      <t>)</t>
    </r>
  </si>
  <si>
    <r>
      <rPr>
        <sz val="20"/>
        <rFont val="標楷體"/>
        <family val="4"/>
        <charset val="136"/>
      </rPr>
      <t>芹菜</t>
    </r>
  </si>
  <si>
    <r>
      <rPr>
        <sz val="20"/>
        <rFont val="標楷體"/>
        <family val="4"/>
        <charset val="136"/>
      </rPr>
      <t>太白粉</t>
    </r>
  </si>
  <si>
    <t>2.4K</t>
    <phoneticPr fontId="9" type="noConversion"/>
  </si>
  <si>
    <t>1.2K</t>
    <phoneticPr fontId="9" type="noConversion"/>
  </si>
  <si>
    <r>
      <rPr>
        <sz val="20"/>
        <rFont val="標楷體"/>
        <family val="4"/>
        <charset val="136"/>
      </rPr>
      <t>豬絞肉</t>
    </r>
  </si>
  <si>
    <r>
      <rPr>
        <sz val="20"/>
        <rFont val="標楷體"/>
        <family val="4"/>
        <charset val="136"/>
      </rPr>
      <t>洋蔥</t>
    </r>
  </si>
  <si>
    <r>
      <rPr>
        <sz val="20"/>
        <rFont val="標楷體"/>
        <family val="4"/>
        <charset val="136"/>
      </rPr>
      <t>大番茄</t>
    </r>
  </si>
  <si>
    <r>
      <rPr>
        <sz val="20"/>
        <rFont val="標楷體"/>
        <family val="4"/>
        <charset val="136"/>
      </rPr>
      <t>蒜泥</t>
    </r>
  </si>
  <si>
    <r>
      <rPr>
        <sz val="20"/>
        <rFont val="標楷體"/>
        <family val="4"/>
        <charset val="136"/>
      </rPr>
      <t>番茄醬</t>
    </r>
  </si>
  <si>
    <r>
      <rPr>
        <sz val="20"/>
        <rFont val="標楷體"/>
        <family val="4"/>
        <charset val="136"/>
      </rPr>
      <t>豬前腿肉丁</t>
    </r>
  </si>
  <si>
    <r>
      <rPr>
        <sz val="20"/>
        <rFont val="標楷體"/>
        <family val="4"/>
        <charset val="136"/>
      </rPr>
      <t>馬鈴薯</t>
    </r>
  </si>
  <si>
    <t>0.5K</t>
    <phoneticPr fontId="9" type="noConversion"/>
  </si>
  <si>
    <t>雞蛋</t>
    <phoneticPr fontId="9" type="noConversion"/>
  </si>
  <si>
    <t>馬鈴薯</t>
  </si>
  <si>
    <t>骨腿丁</t>
  </si>
  <si>
    <t>雞胸丁</t>
  </si>
  <si>
    <t>高麗菜</t>
    <phoneticPr fontId="11" type="noConversion"/>
  </si>
  <si>
    <t>紅蘿蔔</t>
    <phoneticPr fontId="11" type="noConversion"/>
  </si>
  <si>
    <t>蒜粗</t>
    <phoneticPr fontId="11" type="noConversion"/>
  </si>
  <si>
    <t>1.5K</t>
    <phoneticPr fontId="9" type="noConversion"/>
  </si>
  <si>
    <t>雞蛋</t>
  </si>
  <si>
    <t>去除洋蔥，其他維持</t>
    <phoneticPr fontId="9" type="noConversion"/>
  </si>
  <si>
    <t>大番茄</t>
  </si>
  <si>
    <t>毛豆</t>
  </si>
  <si>
    <t>洋蔥</t>
  </si>
  <si>
    <t>番茄醬</t>
  </si>
  <si>
    <t>地瓜飯</t>
    <phoneticPr fontId="9" type="noConversion"/>
  </si>
  <si>
    <r>
      <rPr>
        <sz val="16"/>
        <rFont val="標楷體"/>
        <family val="4"/>
        <charset val="136"/>
      </rPr>
      <t>維持</t>
    </r>
    <phoneticPr fontId="9" type="noConversion"/>
  </si>
  <si>
    <t>以豆製品代替豬肉，其他維持</t>
    <phoneticPr fontId="9" type="noConversion"/>
  </si>
  <si>
    <t>紅蘿蔔</t>
  </si>
  <si>
    <t>鳳梨豆醬雞</t>
    <phoneticPr fontId="9" type="noConversion"/>
  </si>
  <si>
    <t>鳳梨豆醬</t>
    <phoneticPr fontId="11" type="noConversion"/>
  </si>
  <si>
    <t>以豆製品代替雞丁，其他維持</t>
    <phoneticPr fontId="9" type="noConversion"/>
  </si>
  <si>
    <t>1K</t>
    <phoneticPr fontId="9" type="noConversion"/>
  </si>
  <si>
    <t>三杯豆干</t>
    <phoneticPr fontId="9" type="noConversion"/>
  </si>
  <si>
    <t>米血糕丁</t>
    <phoneticPr fontId="9" type="noConversion"/>
  </si>
  <si>
    <t>九層塔</t>
    <phoneticPr fontId="9" type="noConversion"/>
  </si>
  <si>
    <t>老薑</t>
    <phoneticPr fontId="9" type="noConversion"/>
  </si>
  <si>
    <t>素-素米血</t>
    <phoneticPr fontId="9" type="noConversion"/>
  </si>
  <si>
    <t>以素米血代替米血，其他維持</t>
    <phoneticPr fontId="9" type="noConversion"/>
  </si>
  <si>
    <t>豆豉燉肉</t>
    <phoneticPr fontId="9" type="noConversion"/>
  </si>
  <si>
    <t>豬前腿肉丁</t>
    <phoneticPr fontId="9" type="noConversion"/>
  </si>
  <si>
    <t>油豆腐丁</t>
    <phoneticPr fontId="9" type="noConversion"/>
  </si>
  <si>
    <t>黑豆豉</t>
    <phoneticPr fontId="9" type="noConversion"/>
  </si>
  <si>
    <t>洋蔥</t>
    <phoneticPr fontId="9" type="noConversion"/>
  </si>
  <si>
    <t>素-金針菇</t>
    <phoneticPr fontId="9" type="noConversion"/>
  </si>
  <si>
    <t>0.4K</t>
    <phoneticPr fontId="9" type="noConversion"/>
  </si>
  <si>
    <t>以金針菇代替洋蔥，去廚豬肉其他維持</t>
    <phoneticPr fontId="9" type="noConversion"/>
  </si>
  <si>
    <t>豬前腿肉絲</t>
  </si>
  <si>
    <t>乾香菇(整朵)</t>
  </si>
  <si>
    <t>高麗菜</t>
  </si>
  <si>
    <t>油蔥酥</t>
  </si>
  <si>
    <t>米粉湯</t>
    <phoneticPr fontId="9" type="noConversion"/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</si>
  <si>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香椿醬</t>
    </r>
  </si>
  <si>
    <t>以豆製品代替雞腿，其他維持</t>
    <phoneticPr fontId="9" type="noConversion"/>
  </si>
  <si>
    <r>
      <rPr>
        <sz val="20"/>
        <rFont val="標楷體"/>
        <family val="4"/>
        <charset val="136"/>
      </rPr>
      <t>紅蘿蔔</t>
    </r>
  </si>
  <si>
    <t>1K</t>
  </si>
  <si>
    <r>
      <rPr>
        <sz val="16"/>
        <color theme="1"/>
        <rFont val="標楷體"/>
        <family val="4"/>
        <charset val="136"/>
      </rPr>
      <t>維持</t>
    </r>
    <phoneticPr fontId="9" type="noConversion"/>
  </si>
  <si>
    <t>冷凍毛豆仁</t>
  </si>
  <si>
    <r>
      <rPr>
        <sz val="20"/>
        <rFont val="標楷體"/>
        <family val="4"/>
        <charset val="136"/>
      </rPr>
      <t>百頁豆腐</t>
    </r>
  </si>
  <si>
    <r>
      <rPr>
        <sz val="20"/>
        <rFont val="標楷體"/>
        <family val="4"/>
        <charset val="136"/>
      </rPr>
      <t>白蘿蔔</t>
    </r>
  </si>
  <si>
    <r>
      <rPr>
        <sz val="20"/>
        <rFont val="標楷體"/>
        <family val="4"/>
        <charset val="136"/>
      </rPr>
      <t>海帶結</t>
    </r>
  </si>
  <si>
    <r>
      <rPr>
        <sz val="20"/>
        <rFont val="標楷體"/>
        <family val="4"/>
        <charset val="136"/>
      </rPr>
      <t>甜麵醬</t>
    </r>
  </si>
  <si>
    <r>
      <rPr>
        <sz val="20"/>
        <color theme="1"/>
        <rFont val="標楷體"/>
        <family val="4"/>
        <charset val="136"/>
      </rPr>
      <t>馬鈴薯</t>
    </r>
  </si>
  <si>
    <r>
      <rPr>
        <sz val="20"/>
        <color theme="1"/>
        <rFont val="標楷體"/>
        <family val="4"/>
        <charset val="136"/>
      </rPr>
      <t>紅蘿蔔</t>
    </r>
  </si>
  <si>
    <t>南瓜</t>
  </si>
  <si>
    <r>
      <rPr>
        <sz val="20"/>
        <color theme="1"/>
        <rFont val="標楷體"/>
        <family val="4"/>
        <charset val="136"/>
      </rPr>
      <t>雞胸丁</t>
    </r>
  </si>
  <si>
    <r>
      <rPr>
        <sz val="20"/>
        <color theme="1"/>
        <rFont val="標楷體"/>
        <family val="4"/>
        <charset val="136"/>
      </rPr>
      <t>清雞丁</t>
    </r>
  </si>
  <si>
    <r>
      <rPr>
        <sz val="20"/>
        <color theme="1"/>
        <rFont val="標楷體"/>
        <family val="4"/>
        <charset val="136"/>
      </rPr>
      <t>骨腿丁</t>
    </r>
  </si>
  <si>
    <r>
      <rPr>
        <sz val="20"/>
        <rFont val="標楷體"/>
        <family val="4"/>
        <charset val="136"/>
      </rPr>
      <t>大骨</t>
    </r>
  </si>
  <si>
    <t>番茄蛋花湯</t>
    <phoneticPr fontId="9" type="noConversion"/>
  </si>
  <si>
    <r>
      <rPr>
        <sz val="20"/>
        <rFont val="標楷體"/>
        <family val="4"/>
        <charset val="136"/>
      </rPr>
      <t>黃油麵</t>
    </r>
  </si>
  <si>
    <r>
      <rPr>
        <sz val="20"/>
        <rFont val="標楷體"/>
        <family val="4"/>
        <charset val="136"/>
      </rPr>
      <t>碎干丁</t>
    </r>
  </si>
  <si>
    <r>
      <rPr>
        <sz val="20"/>
        <rFont val="標楷體"/>
        <family val="4"/>
        <charset val="136"/>
      </rPr>
      <t>綠豆芽</t>
    </r>
  </si>
  <si>
    <r>
      <rPr>
        <sz val="20"/>
        <rFont val="標楷體"/>
        <family val="4"/>
        <charset val="136"/>
      </rPr>
      <t>豆瓣醬</t>
    </r>
  </si>
  <si>
    <t>去除豬肉，其他維持</t>
    <phoneticPr fontId="9" type="noConversion"/>
  </si>
  <si>
    <t>貢丸</t>
  </si>
  <si>
    <t>以素丸代替貢丸，其他維持</t>
    <phoneticPr fontId="9" type="noConversion"/>
  </si>
  <si>
    <r>
      <t>4</t>
    </r>
    <r>
      <rPr>
        <sz val="20"/>
        <rFont val="標楷體"/>
        <family val="4"/>
        <charset val="136"/>
      </rPr>
      <t>桶</t>
    </r>
    <phoneticPr fontId="9" type="noConversion"/>
  </si>
  <si>
    <t>豆腐</t>
  </si>
  <si>
    <t>4桶</t>
  </si>
  <si>
    <t>花開富貴</t>
    <phoneticPr fontId="9" type="noConversion"/>
  </si>
  <si>
    <t>冷凍綠花椰</t>
    <phoneticPr fontId="9" type="noConversion"/>
  </si>
  <si>
    <t>冷凍白花菜</t>
    <phoneticPr fontId="9" type="noConversion"/>
  </si>
  <si>
    <t>冷凍玉米粒</t>
    <phoneticPr fontId="11" type="noConversion"/>
  </si>
  <si>
    <t>豬絞肉</t>
  </si>
  <si>
    <t>南瓜佃煮</t>
    <phoneticPr fontId="9" type="noConversion"/>
  </si>
  <si>
    <t>日式醬油</t>
    <phoneticPr fontId="9" type="noConversion"/>
  </si>
  <si>
    <t>6桶</t>
    <phoneticPr fontId="9" type="noConversion"/>
  </si>
  <si>
    <t>味醂</t>
    <phoneticPr fontId="9" type="noConversion"/>
  </si>
  <si>
    <r>
      <rPr>
        <sz val="20"/>
        <color theme="1"/>
        <rFont val="標楷體"/>
        <family val="4"/>
        <charset val="136"/>
      </rPr>
      <t>蘿蔔玉米湯</t>
    </r>
    <phoneticPr fontId="9" type="noConversion"/>
  </si>
  <si>
    <r>
      <rPr>
        <sz val="16"/>
        <color theme="1"/>
        <rFont val="標楷體"/>
        <family val="4"/>
        <charset val="136"/>
      </rPr>
      <t>去除大骨，其他維持</t>
    </r>
    <phoneticPr fontId="9" type="noConversion"/>
  </si>
  <si>
    <r>
      <rPr>
        <sz val="20"/>
        <rFont val="標楷體"/>
        <family val="4"/>
        <charset val="136"/>
      </rPr>
      <t>冷凍玉米粒</t>
    </r>
    <phoneticPr fontId="9" type="noConversion"/>
  </si>
  <si>
    <r>
      <rPr>
        <sz val="20"/>
        <rFont val="標楷體"/>
        <family val="4"/>
        <charset val="136"/>
      </rPr>
      <t>芹菜</t>
    </r>
    <phoneticPr fontId="9" type="noConversion"/>
  </si>
  <si>
    <t>0.3k</t>
    <phoneticPr fontId="9" type="noConversion"/>
  </si>
  <si>
    <t>以雞蛋代替豬肉，去除韭菜，其他維持</t>
    <phoneticPr fontId="9" type="noConversion"/>
  </si>
  <si>
    <r>
      <rPr>
        <sz val="20"/>
        <rFont val="標楷體"/>
        <family val="4"/>
        <charset val="136"/>
      </rPr>
      <t>冷凍地瓜小丁</t>
    </r>
  </si>
  <si>
    <r>
      <rPr>
        <sz val="20"/>
        <rFont val="標楷體"/>
        <family val="4"/>
        <charset val="136"/>
      </rPr>
      <t>脆圓</t>
    </r>
  </si>
  <si>
    <r>
      <rPr>
        <sz val="20"/>
        <rFont val="標楷體"/>
        <family val="4"/>
        <charset val="136"/>
      </rPr>
      <t>芋圓</t>
    </r>
  </si>
  <si>
    <r>
      <rPr>
        <sz val="20"/>
        <rFont val="標楷體"/>
        <family val="4"/>
        <charset val="136"/>
      </rPr>
      <t>冬瓜</t>
    </r>
    <phoneticPr fontId="11" type="noConversion"/>
  </si>
  <si>
    <t>魚板絲</t>
    <phoneticPr fontId="11" type="noConversion"/>
  </si>
  <si>
    <r>
      <rPr>
        <sz val="20"/>
        <rFont val="標楷體"/>
        <family val="4"/>
        <charset val="136"/>
      </rPr>
      <t>薑絲</t>
    </r>
    <phoneticPr fontId="11" type="noConversion"/>
  </si>
  <si>
    <t>1.2k</t>
    <phoneticPr fontId="11" type="noConversion"/>
  </si>
  <si>
    <r>
      <rPr>
        <sz val="20"/>
        <rFont val="標楷體"/>
        <family val="4"/>
        <charset val="136"/>
      </rPr>
      <t>蝦皮</t>
    </r>
    <phoneticPr fontId="11" type="noConversion"/>
  </si>
  <si>
    <t>0.6k</t>
    <phoneticPr fontId="11" type="noConversion"/>
  </si>
  <si>
    <t>魚板冬瓜</t>
    <phoneticPr fontId="9" type="noConversion"/>
  </si>
  <si>
    <t>去除魚板及蝦皮，其他維持</t>
    <phoneticPr fontId="9" type="noConversion"/>
  </si>
  <si>
    <t>大黃瓜</t>
  </si>
  <si>
    <t>黃瓜貢丸湯</t>
    <phoneticPr fontId="9" type="noConversion"/>
  </si>
  <si>
    <t>清胸丁</t>
  </si>
  <si>
    <t>椰漿</t>
  </si>
  <si>
    <t>薑黃粉</t>
    <phoneticPr fontId="9" type="noConversion"/>
  </si>
  <si>
    <t>葡式燉雞</t>
    <phoneticPr fontId="9" type="noConversion"/>
  </si>
  <si>
    <t>6罐</t>
    <phoneticPr fontId="9" type="noConversion"/>
  </si>
  <si>
    <t>以豆製品代替雞肉，其他維持</t>
    <phoneticPr fontId="9" type="noConversion"/>
  </si>
  <si>
    <t>2盒</t>
    <phoneticPr fontId="9" type="noConversion"/>
  </si>
  <si>
    <t>以雞蛋代替雞腿排，其他維持</t>
    <phoneticPr fontId="9" type="noConversion"/>
  </si>
  <si>
    <t>4K</t>
    <phoneticPr fontId="9" type="noConversion"/>
  </si>
  <si>
    <t>麻醬雞丁</t>
    <phoneticPr fontId="9" type="noConversion"/>
  </si>
  <si>
    <t>去除雞肉，其他維持</t>
    <phoneticPr fontId="9" type="noConversion"/>
  </si>
  <si>
    <t>1/4豆干</t>
    <phoneticPr fontId="9" type="noConversion"/>
  </si>
  <si>
    <t>小黃瓜</t>
  </si>
  <si>
    <t>麻醬</t>
    <phoneticPr fontId="9" type="noConversion"/>
  </si>
  <si>
    <t>以豆製品代替肉片，其他維持</t>
    <phoneticPr fontId="9" type="noConversion"/>
  </si>
  <si>
    <t>以豆製品代替豬絞肉，去除洋蔥，其他維持</t>
    <phoneticPr fontId="9" type="noConversion"/>
  </si>
  <si>
    <t>番茄醬</t>
    <phoneticPr fontId="9" type="noConversion"/>
  </si>
  <si>
    <t>以豆製品代替雞翅，其他維持</t>
    <phoneticPr fontId="9" type="noConversion"/>
  </si>
  <si>
    <t>以素甜不辣代替甜不辣，其他維持</t>
    <phoneticPr fontId="9" type="noConversion"/>
  </si>
  <si>
    <t>白菜凍腐煲</t>
    <phoneticPr fontId="9" type="noConversion"/>
  </si>
  <si>
    <t>去除火腿及洋蔥，其他維持</t>
    <phoneticPr fontId="9" type="noConversion"/>
  </si>
  <si>
    <r>
      <rPr>
        <sz val="20"/>
        <rFont val="標楷體"/>
        <family val="4"/>
        <charset val="136"/>
      </rPr>
      <t>味醂</t>
    </r>
  </si>
  <si>
    <t>1.2K</t>
  </si>
  <si>
    <t>0.2K</t>
  </si>
  <si>
    <r>
      <rPr>
        <sz val="20"/>
        <rFont val="標楷體"/>
        <family val="4"/>
        <charset val="136"/>
      </rPr>
      <t>大番茄</t>
    </r>
    <phoneticPr fontId="9" type="noConversion"/>
  </si>
  <si>
    <r>
      <rPr>
        <sz val="20"/>
        <rFont val="標楷體"/>
        <family val="4"/>
        <charset val="136"/>
      </rPr>
      <t>番茄醬</t>
    </r>
    <phoneticPr fontId="9" type="noConversion"/>
  </si>
  <si>
    <r>
      <rPr>
        <sz val="16"/>
        <rFont val="標楷體"/>
        <family val="4"/>
        <charset val="136"/>
      </rPr>
      <t>以豆製品代替豬肉，去除洋蔥，其他維持</t>
    </r>
    <phoneticPr fontId="9" type="noConversion"/>
  </si>
  <si>
    <t>老薑片</t>
    <phoneticPr fontId="9" type="noConversion"/>
  </si>
  <si>
    <r>
      <rPr>
        <sz val="20"/>
        <color theme="1"/>
        <rFont val="標楷體"/>
        <family val="4"/>
        <charset val="136"/>
      </rPr>
      <t>麻油雞</t>
    </r>
    <phoneticPr fontId="9" type="noConversion"/>
  </si>
  <si>
    <r>
      <rPr>
        <sz val="16"/>
        <color theme="1"/>
        <rFont val="標楷體"/>
        <family val="4"/>
        <charset val="136"/>
      </rPr>
      <t>以麵製品代替雞丁，其他維持</t>
    </r>
    <phoneticPr fontId="9" type="noConversion"/>
  </si>
  <si>
    <r>
      <rPr>
        <sz val="20"/>
        <color theme="1"/>
        <rFont val="標楷體"/>
        <family val="4"/>
        <charset val="136"/>
      </rPr>
      <t>金針菇</t>
    </r>
  </si>
  <si>
    <r>
      <rPr>
        <sz val="20"/>
        <color theme="1"/>
        <rFont val="標楷體"/>
        <family val="4"/>
        <charset val="136"/>
      </rPr>
      <t>高麗菜</t>
    </r>
    <phoneticPr fontId="9" type="noConversion"/>
  </si>
  <si>
    <r>
      <rPr>
        <sz val="20"/>
        <color theme="1"/>
        <rFont val="標楷體"/>
        <family val="4"/>
        <charset val="136"/>
      </rPr>
      <t>黑麻油</t>
    </r>
  </si>
  <si>
    <r>
      <rPr>
        <sz val="20"/>
        <color theme="1"/>
        <rFont val="標楷體"/>
        <family val="4"/>
        <charset val="136"/>
      </rPr>
      <t>米酒</t>
    </r>
    <phoneticPr fontId="9" type="noConversion"/>
  </si>
  <si>
    <r>
      <t>8</t>
    </r>
    <r>
      <rPr>
        <sz val="20"/>
        <color theme="1"/>
        <rFont val="標楷體"/>
        <family val="4"/>
        <charset val="136"/>
      </rPr>
      <t>罐</t>
    </r>
    <phoneticPr fontId="9" type="noConversion"/>
  </si>
  <si>
    <r>
      <rPr>
        <sz val="20"/>
        <color theme="1"/>
        <rFont val="標楷體"/>
        <family val="4"/>
        <charset val="136"/>
      </rPr>
      <t>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鴻喜菇</t>
    </r>
  </si>
  <si>
    <r>
      <rPr>
        <sz val="20"/>
        <color theme="1"/>
        <rFont val="標楷體"/>
        <family val="4"/>
        <charset val="136"/>
      </rPr>
      <t>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麵腸</t>
    </r>
  </si>
  <si>
    <r>
      <rPr>
        <sz val="20"/>
        <color theme="1"/>
        <rFont val="標楷體"/>
        <family val="4"/>
        <charset val="136"/>
      </rPr>
      <t>米血糕丁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晚點煮</t>
    </r>
    <r>
      <rPr>
        <sz val="20"/>
        <color theme="1"/>
        <rFont val="Times New Roman"/>
        <family val="1"/>
      </rPr>
      <t>)</t>
    </r>
    <phoneticPr fontId="9" type="noConversion"/>
  </si>
  <si>
    <r>
      <rPr>
        <sz val="20"/>
        <rFont val="標楷體"/>
        <family val="4"/>
        <charset val="136"/>
      </rPr>
      <t>胚芽飯</t>
    </r>
    <phoneticPr fontId="9" type="noConversion"/>
  </si>
  <si>
    <r>
      <rPr>
        <sz val="20"/>
        <rFont val="標楷體"/>
        <family val="4"/>
        <charset val="136"/>
      </rPr>
      <t>香鬆飯</t>
    </r>
    <phoneticPr fontId="9" type="noConversion"/>
  </si>
  <si>
    <t>白醋</t>
    <phoneticPr fontId="9" type="noConversion"/>
  </si>
  <si>
    <r>
      <rPr>
        <sz val="20"/>
        <rFont val="標楷體"/>
        <family val="4"/>
        <charset val="136"/>
      </rPr>
      <t>雞腿丁</t>
    </r>
  </si>
  <si>
    <r>
      <rPr>
        <sz val="20"/>
        <rFont val="標楷體"/>
        <family val="4"/>
        <charset val="136"/>
      </rPr>
      <t>生香菇</t>
    </r>
    <phoneticPr fontId="9" type="noConversion"/>
  </si>
  <si>
    <r>
      <rPr>
        <sz val="20"/>
        <rFont val="標楷體"/>
        <family val="4"/>
        <charset val="136"/>
      </rPr>
      <t>中排丁</t>
    </r>
  </si>
  <si>
    <r>
      <rPr>
        <sz val="20"/>
        <rFont val="標楷體"/>
        <family val="4"/>
        <charset val="136"/>
      </rPr>
      <t>軟骨丁</t>
    </r>
  </si>
  <si>
    <t>以豆製品代替中排丁及軟骨丁，其它維持</t>
    <phoneticPr fontId="9" type="noConversion"/>
  </si>
  <si>
    <t>去除大骨，其它維持</t>
    <phoneticPr fontId="9" type="noConversion"/>
  </si>
  <si>
    <t>中排丁</t>
  </si>
  <si>
    <t>軟排丁</t>
  </si>
  <si>
    <t>青木瓜排骨湯</t>
    <phoneticPr fontId="9" type="noConversion"/>
  </si>
  <si>
    <t>牛番茄</t>
    <phoneticPr fontId="9" type="noConversion"/>
  </si>
  <si>
    <r>
      <rPr>
        <sz val="16"/>
        <rFont val="標楷體"/>
        <family val="4"/>
        <charset val="136"/>
      </rPr>
      <t>素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油豆腐</t>
    </r>
    <r>
      <rPr>
        <sz val="16"/>
        <rFont val="Microsoft JhengHei"/>
        <family val="4"/>
      </rPr>
      <t>丁</t>
    </r>
    <phoneticPr fontId="9" type="noConversion"/>
  </si>
  <si>
    <t>糖醋雞翅*1</t>
    <phoneticPr fontId="9" type="noConversion"/>
  </si>
  <si>
    <t>小薏仁、洋薏仁、珍珠薏仁其實是同一種穀類「大麥」的俗名，亦可稱為「大麥仁」。大麥仁不屬於全穀類，而是精緻穀物，其碳水化合物含量高，也具有蛋白質、鈣、磷、鎂等多種微量元素，亦有美白、助消化、解熱的功效。</t>
    <phoneticPr fontId="9" type="noConversion"/>
  </si>
  <si>
    <t>富含營養的味噌於日本有「醫生殺手」的美稱，它由大豆、米或小麥等穀物，利用鹽和麴發酵而成，味噌本身蘊藏豐富的蛋白質、鋅、各類礦物質及維他命，蛋白質及鋅有助增強人體的免疫系統健康。
原文網址: 【味噌營養】日本人的「醫生殺手」　味噌6大好處附正確烹調法 | 香港01 https://www.hk01.com/article/436326?utm_source=01articlecopy&amp;utm_medium=referral</t>
    <phoneticPr fontId="9" type="noConversion"/>
  </si>
  <si>
    <t>麻油的材料其實就是常見的芝麻 （Sesame）種籽，芝麻又分成黑芝麻、白芝麻與黃芝麻。在台灣最常拿來做成麻油的是黑芝麻，經過壓榨萃取出芝麻籽中的油分，外觀通常呈現深褐色，品質好的麻油透光性佳，不僅香氣十足還具有保健效果。</t>
    <phoneticPr fontId="9" type="noConversion"/>
  </si>
  <si>
    <r>
      <t xml:space="preserve"> </t>
    </r>
    <r>
      <rPr>
        <sz val="16"/>
        <rFont val="標楷體"/>
        <family val="4"/>
        <charset val="136"/>
      </rPr>
      <t>班級</t>
    </r>
    <r>
      <rPr>
        <sz val="16"/>
        <rFont val="Times New Roman"/>
        <family val="1"/>
      </rPr>
      <t xml:space="preserve">(class)            </t>
    </r>
    <r>
      <rPr>
        <sz val="16"/>
        <rFont val="標楷體"/>
        <family val="4"/>
        <charset val="136"/>
      </rPr>
      <t>導師</t>
    </r>
    <r>
      <rPr>
        <sz val="16"/>
        <rFont val="Times New Roman"/>
        <family val="1"/>
      </rPr>
      <t xml:space="preserve">(teacher)   </t>
    </r>
    <r>
      <rPr>
        <sz val="16"/>
        <rFont val="標楷體"/>
        <family val="4"/>
        <charset val="136"/>
      </rPr>
      <t>　</t>
    </r>
    <r>
      <rPr>
        <sz val="16"/>
        <rFont val="Times New Roman"/>
        <family val="1"/>
      </rPr>
      <t xml:space="preserve">        </t>
    </r>
    <r>
      <rPr>
        <sz val="16"/>
        <rFont val="標楷體"/>
        <family val="4"/>
        <charset val="136"/>
      </rPr>
      <t>學生數</t>
    </r>
    <r>
      <rPr>
        <sz val="16"/>
        <rFont val="Times New Roman"/>
        <family val="1"/>
      </rPr>
      <t xml:space="preserve">(a total of students)                    </t>
    </r>
    <r>
      <rPr>
        <sz val="16"/>
        <rFont val="標楷體"/>
        <family val="4"/>
        <charset val="136"/>
      </rPr>
      <t>本週用餐天數</t>
    </r>
    <r>
      <rPr>
        <sz val="16"/>
        <rFont val="Times New Roman"/>
        <family val="1"/>
      </rPr>
      <t>5</t>
    </r>
    <r>
      <rPr>
        <sz val="16"/>
        <rFont val="標楷體"/>
        <family val="4"/>
        <charset val="136"/>
      </rPr>
      <t>天</t>
    </r>
    <r>
      <rPr>
        <sz val="16"/>
        <rFont val="Times New Roman"/>
        <family val="1"/>
      </rPr>
      <t xml:space="preserve">(day)               </t>
    </r>
    <phoneticPr fontId="14" type="noConversion"/>
  </si>
  <si>
    <t>用餐人數</t>
    <phoneticPr fontId="11" type="noConversion"/>
  </si>
  <si>
    <r>
      <t>response</t>
    </r>
    <r>
      <rPr>
        <sz val="16"/>
        <rFont val="標楷體"/>
        <family val="4"/>
        <charset val="136"/>
      </rPr>
      <t>意見反應</t>
    </r>
    <phoneticPr fontId="14" type="noConversion"/>
  </si>
  <si>
    <t>全榖雜糧類</t>
    <phoneticPr fontId="11" type="noConversion"/>
  </si>
  <si>
    <t>豆魚蛋肉類</t>
    <phoneticPr fontId="14" type="noConversion"/>
  </si>
  <si>
    <r>
      <rPr>
        <sz val="20"/>
        <color theme="1"/>
        <rFont val="標楷體"/>
        <family val="4"/>
        <charset val="136"/>
      </rPr>
      <t>食材名稱</t>
    </r>
    <phoneticPr fontId="14" type="noConversion"/>
  </si>
  <si>
    <r>
      <rPr>
        <sz val="16"/>
        <color theme="1"/>
        <rFont val="標楷體"/>
        <family val="4"/>
        <charset val="136"/>
      </rPr>
      <t>個人量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公克</t>
    </r>
    <r>
      <rPr>
        <sz val="16"/>
        <color theme="1"/>
        <rFont val="Times New Roman"/>
        <family val="1"/>
      </rPr>
      <t>)</t>
    </r>
    <phoneticPr fontId="14" type="noConversion"/>
  </si>
  <si>
    <r>
      <rPr>
        <sz val="16"/>
        <color theme="1"/>
        <rFont val="標楷體"/>
        <family val="4"/>
        <charset val="136"/>
      </rPr>
      <t>訂購總量</t>
    </r>
    <phoneticPr fontId="14" type="noConversion"/>
  </si>
  <si>
    <r>
      <rPr>
        <sz val="20"/>
        <rFont val="標楷體"/>
        <family val="4"/>
        <charset val="136"/>
      </rPr>
      <t>豬絞肉</t>
    </r>
    <phoneticPr fontId="9" type="noConversion"/>
  </si>
  <si>
    <r>
      <rPr>
        <sz val="20"/>
        <rFont val="標楷體"/>
        <family val="4"/>
        <charset val="136"/>
      </rPr>
      <t>紅蔥頭碎</t>
    </r>
  </si>
  <si>
    <r>
      <rPr>
        <sz val="20"/>
        <rFont val="標楷體"/>
        <family val="4"/>
        <charset val="136"/>
      </rPr>
      <t>五香粉</t>
    </r>
  </si>
  <si>
    <r>
      <rPr>
        <sz val="20"/>
        <rFont val="標楷體"/>
        <family val="4"/>
        <charset val="136"/>
      </rPr>
      <t>高麗菜</t>
    </r>
    <phoneticPr fontId="9" type="noConversion"/>
  </si>
  <si>
    <r>
      <rPr>
        <sz val="20"/>
        <color theme="1"/>
        <rFont val="標楷體"/>
        <family val="4"/>
        <charset val="136"/>
      </rPr>
      <t>大骨</t>
    </r>
    <phoneticPr fontId="9" type="noConversion"/>
  </si>
  <si>
    <t>香Q米飯</t>
    <phoneticPr fontId="9" type="noConversion"/>
  </si>
  <si>
    <t>庫存</t>
    <phoneticPr fontId="9" type="noConversion"/>
  </si>
  <si>
    <r>
      <t>4</t>
    </r>
    <r>
      <rPr>
        <sz val="20"/>
        <rFont val="標楷體"/>
        <family val="4"/>
        <charset val="136"/>
      </rPr>
      <t>大包</t>
    </r>
    <phoneticPr fontId="9" type="noConversion"/>
  </si>
  <si>
    <r>
      <t>1</t>
    </r>
    <r>
      <rPr>
        <sz val="20"/>
        <rFont val="標楷體"/>
        <family val="4"/>
        <charset val="136"/>
      </rPr>
      <t>桶</t>
    </r>
    <phoneticPr fontId="9" type="noConversion"/>
  </si>
  <si>
    <t>以豆製品代替肉羹，其他維持</t>
    <phoneticPr fontId="9" type="noConversion"/>
  </si>
  <si>
    <t>2.4K</t>
    <phoneticPr fontId="9" type="noConversion"/>
  </si>
  <si>
    <t>1.2K</t>
    <phoneticPr fontId="9" type="noConversion"/>
  </si>
  <si>
    <t>三</t>
    <phoneticPr fontId="14" type="noConversion"/>
  </si>
  <si>
    <t>0.5K</t>
    <phoneticPr fontId="9" type="noConversion"/>
  </si>
  <si>
    <r>
      <rPr>
        <b/>
        <sz val="20"/>
        <color theme="1"/>
        <rFont val="標楷體"/>
        <family val="4"/>
        <charset val="136"/>
      </rPr>
      <t>截切水果</t>
    </r>
    <phoneticPr fontId="14" type="noConversion"/>
  </si>
  <si>
    <r>
      <rPr>
        <b/>
        <sz val="14"/>
        <color theme="1"/>
        <rFont val="標楷體"/>
        <family val="4"/>
        <charset val="136"/>
      </rPr>
      <t>每人</t>
    </r>
    <r>
      <rPr>
        <b/>
        <sz val="14"/>
        <color theme="1"/>
        <rFont val="Times New Roman"/>
        <family val="1"/>
      </rPr>
      <t>1</t>
    </r>
    <r>
      <rPr>
        <b/>
        <sz val="14"/>
        <color theme="1"/>
        <rFont val="標楷體"/>
        <family val="4"/>
        <charset val="136"/>
      </rPr>
      <t>個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全校都有</t>
    </r>
    <r>
      <rPr>
        <b/>
        <sz val="14"/>
        <color theme="1"/>
        <rFont val="Times New Roman"/>
        <family val="1"/>
      </rPr>
      <t>)</t>
    </r>
    <phoneticPr fontId="14" type="noConversion"/>
  </si>
  <si>
    <t>豆乳雞丁</t>
    <phoneticPr fontId="9" type="noConversion"/>
  </si>
  <si>
    <r>
      <rPr>
        <sz val="20"/>
        <rFont val="標楷體"/>
        <family val="4"/>
        <charset val="136"/>
      </rPr>
      <t>骨腿丁</t>
    </r>
  </si>
  <si>
    <t>1.5K</t>
    <phoneticPr fontId="9" type="noConversion"/>
  </si>
  <si>
    <t>番茄炒蛋</t>
    <phoneticPr fontId="9" type="noConversion"/>
  </si>
  <si>
    <r>
      <t>4</t>
    </r>
    <r>
      <rPr>
        <sz val="20"/>
        <color theme="1"/>
        <rFont val="標楷體"/>
        <family val="4"/>
        <charset val="136"/>
      </rPr>
      <t>桶</t>
    </r>
    <phoneticPr fontId="9" type="noConversion"/>
  </si>
  <si>
    <r>
      <rPr>
        <sz val="20"/>
        <color theme="1"/>
        <rFont val="標楷體"/>
        <family val="4"/>
        <charset val="136"/>
      </rPr>
      <t>蒜粗</t>
    </r>
    <phoneticPr fontId="14" type="noConversion"/>
  </si>
  <si>
    <t>老師的叮嚀(Teacher urges)</t>
    <phoneticPr fontId="14" type="noConversion"/>
  </si>
  <si>
    <r>
      <rPr>
        <sz val="22"/>
        <rFont val="標楷體"/>
        <family val="4"/>
        <charset val="136"/>
      </rPr>
      <t>※本校使用豬肉及豬原料原產地：台灣</t>
    </r>
    <phoneticPr fontId="11" type="noConversion"/>
  </si>
  <si>
    <t>梅乾菜含有大量的植物纖維，能加快腸胃的運動，也能促進大便的生成與排出，另外梅乾菜帶有特殊的香味，人們食用以後能開胃消食，增加食慾，也能加快腸胃對食物的消化和吸收。</t>
    <phoneticPr fontId="9" type="noConversion"/>
  </si>
  <si>
    <t>V</t>
    <phoneticPr fontId="14" type="noConversion"/>
  </si>
  <si>
    <t>1/週</t>
    <phoneticPr fontId="11" type="noConversion"/>
  </si>
  <si>
    <t>承辦人：</t>
    <phoneticPr fontId="11" type="noConversion"/>
  </si>
  <si>
    <t>可樂豬腳</t>
    <phoneticPr fontId="9" type="noConversion"/>
  </si>
  <si>
    <t>蒜粒</t>
    <phoneticPr fontId="9" type="noConversion"/>
  </si>
  <si>
    <t>杏鮑菇</t>
    <phoneticPr fontId="9" type="noConversion"/>
  </si>
  <si>
    <t>麻油</t>
    <phoneticPr fontId="9" type="noConversion"/>
  </si>
  <si>
    <r>
      <rPr>
        <sz val="20"/>
        <color theme="1"/>
        <rFont val="標楷體"/>
        <family val="4"/>
        <charset val="136"/>
      </rPr>
      <t>時蔬</t>
    </r>
    <r>
      <rPr>
        <sz val="6"/>
        <color theme="1"/>
        <rFont val="Times New Roman"/>
        <family val="1"/>
      </rPr>
      <t/>
    </r>
    <phoneticPr fontId="9" type="noConversion"/>
  </si>
  <si>
    <r>
      <rPr>
        <sz val="20"/>
        <rFont val="標楷體"/>
        <family val="4"/>
        <charset val="136"/>
      </rPr>
      <t>青蔥</t>
    </r>
  </si>
  <si>
    <t>去除大骨及青蔥，其他維持</t>
    <phoneticPr fontId="9" type="noConversion"/>
  </si>
  <si>
    <t>蘿蔔玉米湯</t>
    <phoneticPr fontId="9" type="noConversion"/>
  </si>
  <si>
    <r>
      <t>去除大骨</t>
    </r>
    <r>
      <rPr>
        <sz val="16"/>
        <color theme="1"/>
        <rFont val="新細明體"/>
        <family val="1"/>
        <charset val="136"/>
      </rPr>
      <t>，</t>
    </r>
    <r>
      <rPr>
        <sz val="16"/>
        <color theme="1"/>
        <rFont val="標楷體"/>
        <family val="4"/>
        <charset val="136"/>
      </rPr>
      <t>其他維持</t>
    </r>
    <phoneticPr fontId="9" type="noConversion"/>
  </si>
  <si>
    <t>奶黃包*1</t>
    <phoneticPr fontId="9" type="noConversion"/>
  </si>
  <si>
    <t>芹菜</t>
    <phoneticPr fontId="9" type="noConversion"/>
  </si>
  <si>
    <t>麥片飯</t>
    <phoneticPr fontId="9" type="noConversion"/>
  </si>
  <si>
    <t>老薑</t>
    <phoneticPr fontId="9" type="noConversion"/>
  </si>
  <si>
    <t>番茄炒蛋</t>
    <phoneticPr fontId="9" type="noConversion"/>
  </si>
  <si>
    <t>炸醬麵</t>
    <phoneticPr fontId="9" type="noConversion"/>
  </si>
  <si>
    <r>
      <rPr>
        <sz val="20"/>
        <rFont val="標楷體"/>
        <family val="4"/>
        <charset val="136"/>
      </rPr>
      <t>培根</t>
    </r>
  </si>
  <si>
    <r>
      <rPr>
        <sz val="20"/>
        <rFont val="標楷體"/>
        <family val="4"/>
        <charset val="136"/>
      </rPr>
      <t>高麗菜</t>
    </r>
  </si>
  <si>
    <t>去除培根及蒜泥，其他維持</t>
    <phoneticPr fontId="9" type="noConversion"/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</si>
  <si>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蘭花干</t>
    </r>
    <phoneticPr fontId="9" type="noConversion"/>
  </si>
  <si>
    <r>
      <rPr>
        <sz val="20"/>
        <color theme="1"/>
        <rFont val="標楷體"/>
        <family val="4"/>
        <charset val="136"/>
      </rPr>
      <t>五穀飯</t>
    </r>
  </si>
  <si>
    <r>
      <rPr>
        <sz val="20"/>
        <color theme="1"/>
        <rFont val="標楷體"/>
        <family val="4"/>
        <charset val="136"/>
      </rPr>
      <t>五穀米</t>
    </r>
  </si>
  <si>
    <r>
      <rPr>
        <sz val="20"/>
        <color theme="1"/>
        <rFont val="標楷體"/>
        <family val="4"/>
        <charset val="136"/>
      </rPr>
      <t>冷凍青花菜</t>
    </r>
    <phoneticPr fontId="9" type="noConversion"/>
  </si>
  <si>
    <r>
      <rPr>
        <sz val="20"/>
        <color theme="1"/>
        <rFont val="標楷體"/>
        <family val="4"/>
        <charset val="136"/>
      </rPr>
      <t>薑絲</t>
    </r>
    <phoneticPr fontId="9" type="noConversion"/>
  </si>
  <si>
    <r>
      <rPr>
        <sz val="20"/>
        <color theme="1"/>
        <rFont val="標楷體"/>
        <family val="4"/>
        <charset val="136"/>
      </rPr>
      <t>番茄</t>
    </r>
    <phoneticPr fontId="9" type="noConversion"/>
  </si>
  <si>
    <r>
      <rPr>
        <sz val="20"/>
        <color theme="1"/>
        <rFont val="標楷體"/>
        <family val="4"/>
        <charset val="136"/>
      </rPr>
      <t>洋蔥</t>
    </r>
    <phoneticPr fontId="9" type="noConversion"/>
  </si>
  <si>
    <r>
      <rPr>
        <sz val="20"/>
        <color theme="1"/>
        <rFont val="標楷體"/>
        <family val="4"/>
        <charset val="136"/>
      </rPr>
      <t>冷凍毛豆仁</t>
    </r>
    <phoneticPr fontId="9" type="noConversion"/>
  </si>
  <si>
    <r>
      <rPr>
        <sz val="20"/>
        <color theme="1"/>
        <rFont val="標楷體"/>
        <family val="4"/>
        <charset val="136"/>
      </rPr>
      <t>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素甜不辣</t>
    </r>
  </si>
  <si>
    <r>
      <rPr>
        <sz val="20"/>
        <color theme="1"/>
        <rFont val="標楷體"/>
        <family val="4"/>
        <charset val="136"/>
      </rPr>
      <t>味噌豆腐蛋花湯</t>
    </r>
    <phoneticPr fontId="9" type="noConversion"/>
  </si>
  <si>
    <r>
      <rPr>
        <sz val="20"/>
        <color theme="1"/>
        <rFont val="標楷體"/>
        <family val="4"/>
        <charset val="136"/>
      </rPr>
      <t>青蔥</t>
    </r>
    <phoneticPr fontId="9" type="noConversion"/>
  </si>
  <si>
    <r>
      <rPr>
        <sz val="20"/>
        <rFont val="標楷體"/>
        <family val="4"/>
        <charset val="136"/>
      </rPr>
      <t>滷包</t>
    </r>
    <phoneticPr fontId="9" type="noConversion"/>
  </si>
  <si>
    <r>
      <rPr>
        <sz val="20"/>
        <color theme="1"/>
        <rFont val="標楷體"/>
        <family val="4"/>
        <charset val="136"/>
      </rPr>
      <t>培根高麗菜</t>
    </r>
    <phoneticPr fontId="9" type="noConversion"/>
  </si>
  <si>
    <r>
      <rPr>
        <sz val="20"/>
        <color theme="1"/>
        <rFont val="標楷體"/>
        <family val="4"/>
        <charset val="136"/>
      </rPr>
      <t>玉米豬肉炒飯</t>
    </r>
    <phoneticPr fontId="9" type="noConversion"/>
  </si>
  <si>
    <r>
      <rPr>
        <sz val="20"/>
        <color theme="1"/>
        <rFont val="標楷體"/>
        <family val="4"/>
        <charset val="136"/>
      </rPr>
      <t>清胸丁</t>
    </r>
  </si>
  <si>
    <r>
      <rPr>
        <sz val="20"/>
        <color theme="1"/>
        <rFont val="標楷體"/>
        <family val="4"/>
        <charset val="136"/>
      </rPr>
      <t>冷凍毛豆仁</t>
    </r>
  </si>
  <si>
    <r>
      <rPr>
        <sz val="20"/>
        <color theme="1"/>
        <rFont val="標楷體"/>
        <family val="4"/>
        <charset val="136"/>
      </rPr>
      <t>椰漿</t>
    </r>
  </si>
  <si>
    <r>
      <rPr>
        <sz val="20"/>
        <rFont val="標楷體"/>
        <family val="4"/>
        <charset val="136"/>
      </rPr>
      <t>大白菜</t>
    </r>
    <phoneticPr fontId="9" type="noConversion"/>
  </si>
  <si>
    <r>
      <rPr>
        <sz val="20"/>
        <rFont val="標楷體"/>
        <family val="4"/>
        <charset val="136"/>
      </rPr>
      <t>金針菇</t>
    </r>
    <phoneticPr fontId="9" type="noConversion"/>
  </si>
  <si>
    <r>
      <rPr>
        <sz val="20"/>
        <color theme="1"/>
        <rFont val="標楷體"/>
        <family val="4"/>
        <charset val="136"/>
      </rPr>
      <t>豬前腿肉片</t>
    </r>
  </si>
  <si>
    <r>
      <rPr>
        <sz val="20"/>
        <color theme="1"/>
        <rFont val="標楷體"/>
        <family val="4"/>
        <charset val="136"/>
      </rPr>
      <t>高麗菜</t>
    </r>
  </si>
  <si>
    <r>
      <rPr>
        <sz val="20"/>
        <color theme="1"/>
        <rFont val="標楷體"/>
        <family val="4"/>
        <charset val="136"/>
      </rPr>
      <t>韓式大醬</t>
    </r>
  </si>
  <si>
    <r>
      <rPr>
        <sz val="20"/>
        <rFont val="標楷體"/>
        <family val="4"/>
        <charset val="136"/>
      </rPr>
      <t>冬粉</t>
    </r>
  </si>
  <si>
    <r>
      <rPr>
        <sz val="20"/>
        <rFont val="標楷體"/>
        <family val="4"/>
        <charset val="136"/>
      </rPr>
      <t>豬肉絲</t>
    </r>
    <phoneticPr fontId="9" type="noConversion"/>
  </si>
  <si>
    <r>
      <rPr>
        <sz val="20"/>
        <rFont val="標楷體"/>
        <family val="4"/>
        <charset val="136"/>
      </rPr>
      <t>紅蘿蔔</t>
    </r>
    <phoneticPr fontId="9" type="noConversion"/>
  </si>
  <si>
    <r>
      <rPr>
        <sz val="20"/>
        <rFont val="標楷體"/>
        <family val="4"/>
        <charset val="136"/>
      </rPr>
      <t>韭菜</t>
    </r>
    <phoneticPr fontId="9" type="noConversion"/>
  </si>
  <si>
    <r>
      <rPr>
        <sz val="20"/>
        <rFont val="標楷體"/>
        <family val="4"/>
        <charset val="136"/>
      </rPr>
      <t>熟白芝麻</t>
    </r>
    <phoneticPr fontId="9" type="noConversion"/>
  </si>
  <si>
    <r>
      <rPr>
        <sz val="20"/>
        <color theme="1"/>
        <rFont val="標楷體"/>
        <family val="4"/>
        <charset val="136"/>
      </rPr>
      <t>有機時蔬</t>
    </r>
    <phoneticPr fontId="14" type="noConversion"/>
  </si>
  <si>
    <r>
      <rPr>
        <sz val="20"/>
        <color theme="1"/>
        <rFont val="標楷體"/>
        <family val="4"/>
        <charset val="136"/>
      </rPr>
      <t>有機時蔬</t>
    </r>
    <phoneticPr fontId="11" type="noConversion"/>
  </si>
  <si>
    <r>
      <rPr>
        <sz val="16"/>
        <color theme="1"/>
        <rFont val="標楷體"/>
        <family val="4"/>
        <charset val="136"/>
      </rPr>
      <t>訂購總量</t>
    </r>
    <phoneticPr fontId="14" type="noConversion"/>
  </si>
  <si>
    <r>
      <t>1</t>
    </r>
    <r>
      <rPr>
        <sz val="20"/>
        <color theme="1"/>
        <rFont val="標楷體"/>
        <family val="4"/>
        <charset val="136"/>
      </rPr>
      <t>桶</t>
    </r>
    <phoneticPr fontId="9" type="noConversion"/>
  </si>
  <si>
    <r>
      <t>1</t>
    </r>
    <r>
      <rPr>
        <sz val="20"/>
        <rFont val="標楷體"/>
        <family val="4"/>
        <charset val="136"/>
      </rPr>
      <t>罐</t>
    </r>
    <phoneticPr fontId="9" type="noConversion"/>
  </si>
  <si>
    <t>素-豆干丁</t>
    <phoneticPr fontId="9" type="noConversion"/>
  </si>
  <si>
    <t>以豆干丁代替豬肉，去除洋蔥，其他維持</t>
    <phoneticPr fontId="9" type="noConversion"/>
  </si>
  <si>
    <t>紅蘿蔔</t>
    <phoneticPr fontId="9" type="noConversion"/>
  </si>
  <si>
    <t>豬肉片</t>
    <phoneticPr fontId="9" type="noConversion"/>
  </si>
  <si>
    <t>蒜泥</t>
    <phoneticPr fontId="9" type="noConversion"/>
  </si>
  <si>
    <r>
      <rPr>
        <sz val="16"/>
        <color theme="1"/>
        <rFont val="標楷體"/>
        <family val="4"/>
        <charset val="136"/>
      </rPr>
      <t>總重量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公斤</t>
    </r>
    <r>
      <rPr>
        <sz val="16"/>
        <color theme="1"/>
        <rFont val="Times New Roman"/>
        <family val="1"/>
      </rPr>
      <t>)</t>
    </r>
    <phoneticPr fontId="14" type="noConversion"/>
  </si>
  <si>
    <r>
      <t>8</t>
    </r>
    <r>
      <rPr>
        <sz val="20"/>
        <rFont val="標楷體"/>
        <family val="4"/>
        <charset val="136"/>
      </rPr>
      <t>盒</t>
    </r>
    <phoneticPr fontId="9" type="noConversion"/>
  </si>
  <si>
    <r>
      <t>2</t>
    </r>
    <r>
      <rPr>
        <sz val="20"/>
        <color theme="1"/>
        <rFont val="標楷體"/>
        <family val="4"/>
        <charset val="136"/>
      </rPr>
      <t>桶</t>
    </r>
    <phoneticPr fontId="9" type="noConversion"/>
  </si>
  <si>
    <r>
      <rPr>
        <sz val="20"/>
        <rFont val="標楷體"/>
        <family val="4"/>
        <charset val="136"/>
      </rPr>
      <t>季節時蔬</t>
    </r>
  </si>
  <si>
    <r>
      <rPr>
        <sz val="20"/>
        <rFont val="標楷體"/>
        <family val="4"/>
        <charset val="136"/>
      </rPr>
      <t>蒜粗</t>
    </r>
  </si>
  <si>
    <r>
      <rPr>
        <sz val="20"/>
        <rFont val="標楷體"/>
        <family val="4"/>
        <charset val="136"/>
      </rPr>
      <t>燕麥飯</t>
    </r>
    <phoneticPr fontId="9" type="noConversion"/>
  </si>
  <si>
    <r>
      <rPr>
        <sz val="20"/>
        <rFont val="標楷體"/>
        <family val="4"/>
        <charset val="136"/>
      </rPr>
      <t>燕麥</t>
    </r>
    <phoneticPr fontId="9" type="noConversion"/>
  </si>
  <si>
    <r>
      <rPr>
        <sz val="20"/>
        <rFont val="標楷體"/>
        <family val="4"/>
        <charset val="136"/>
      </rPr>
      <t>冷凍綠花椰</t>
    </r>
    <phoneticPr fontId="9" type="noConversion"/>
  </si>
  <si>
    <r>
      <rPr>
        <sz val="20"/>
        <rFont val="標楷體"/>
        <family val="4"/>
        <charset val="136"/>
      </rPr>
      <t>冷凍白花菜</t>
    </r>
    <phoneticPr fontId="9" type="noConversion"/>
  </si>
  <si>
    <r>
      <rPr>
        <sz val="20"/>
        <rFont val="標楷體"/>
        <family val="4"/>
        <charset val="136"/>
      </rPr>
      <t>蒜粗</t>
    </r>
    <phoneticPr fontId="11" type="noConversion"/>
  </si>
  <si>
    <r>
      <rPr>
        <sz val="20"/>
        <rFont val="標楷體"/>
        <family val="4"/>
        <charset val="136"/>
      </rPr>
      <t>薑絲</t>
    </r>
  </si>
  <si>
    <t>大骨</t>
    <phoneticPr fontId="9" type="noConversion"/>
  </si>
  <si>
    <t>1K</t>
    <phoneticPr fontId="9" type="noConversion"/>
  </si>
  <si>
    <r>
      <rPr>
        <sz val="16"/>
        <color theme="1"/>
        <rFont val="標楷體"/>
        <family val="4"/>
        <charset val="136"/>
      </rPr>
      <t>日期</t>
    </r>
  </si>
  <si>
    <r>
      <rPr>
        <sz val="16"/>
        <color theme="1"/>
        <rFont val="標楷體"/>
        <family val="4"/>
        <charset val="136"/>
      </rPr>
      <t>星期</t>
    </r>
  </si>
  <si>
    <r>
      <rPr>
        <sz val="16"/>
        <color theme="1"/>
        <rFont val="標楷體"/>
        <family val="4"/>
        <charset val="136"/>
      </rPr>
      <t>用餐人數</t>
    </r>
    <phoneticPr fontId="11" type="noConversion"/>
  </si>
  <si>
    <r>
      <rPr>
        <sz val="16"/>
        <color theme="1"/>
        <rFont val="標楷體"/>
        <family val="4"/>
        <charset val="136"/>
      </rPr>
      <t>主食</t>
    </r>
  </si>
  <si>
    <r>
      <rPr>
        <sz val="16"/>
        <color theme="1"/>
        <rFont val="標楷體"/>
        <family val="4"/>
        <charset val="136"/>
      </rPr>
      <t>菜</t>
    </r>
    <r>
      <rPr>
        <sz val="16"/>
        <color theme="1"/>
        <rFont val="Times New Roman"/>
        <family val="1"/>
      </rPr>
      <t xml:space="preserve">                    </t>
    </r>
    <r>
      <rPr>
        <sz val="16"/>
        <color theme="1"/>
        <rFont val="標楷體"/>
        <family val="4"/>
        <charset val="136"/>
      </rPr>
      <t>餚</t>
    </r>
  </si>
  <si>
    <r>
      <rPr>
        <sz val="14"/>
        <rFont val="標楷體"/>
        <family val="4"/>
        <charset val="136"/>
      </rPr>
      <t>營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養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分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析</t>
    </r>
    <r>
      <rPr>
        <sz val="14"/>
        <rFont val="Times New Roman"/>
        <family val="1"/>
      </rPr>
      <t>(Nutrition Analysis)</t>
    </r>
  </si>
  <si>
    <r>
      <t>response</t>
    </r>
    <r>
      <rPr>
        <sz val="16"/>
        <rFont val="標楷體"/>
        <family val="4"/>
        <charset val="136"/>
      </rPr>
      <t>意見反應</t>
    </r>
    <phoneticPr fontId="14" type="noConversion"/>
  </si>
  <si>
    <r>
      <rPr>
        <sz val="20"/>
        <color theme="1"/>
        <rFont val="標楷體"/>
        <family val="4"/>
        <charset val="136"/>
      </rPr>
      <t>菜</t>
    </r>
    <r>
      <rPr>
        <sz val="20"/>
        <color theme="1"/>
        <rFont val="Times New Roman"/>
        <family val="1"/>
      </rPr>
      <t xml:space="preserve">    </t>
    </r>
    <r>
      <rPr>
        <sz val="20"/>
        <color theme="1"/>
        <rFont val="標楷體"/>
        <family val="4"/>
        <charset val="136"/>
      </rPr>
      <t>名</t>
    </r>
  </si>
  <si>
    <r>
      <rPr>
        <sz val="16"/>
        <color theme="1"/>
        <rFont val="標楷體"/>
        <family val="4"/>
        <charset val="136"/>
      </rPr>
      <t>材料</t>
    </r>
  </si>
  <si>
    <r>
      <rPr>
        <sz val="10"/>
        <color theme="1"/>
        <rFont val="標楷體"/>
        <family val="4"/>
        <charset val="136"/>
      </rPr>
      <t>全榖雜糧類</t>
    </r>
    <phoneticPr fontId="11" type="noConversion"/>
  </si>
  <si>
    <r>
      <rPr>
        <sz val="10"/>
        <color theme="1"/>
        <rFont val="標楷體"/>
        <family val="4"/>
        <charset val="136"/>
      </rPr>
      <t>豆魚蛋肉類</t>
    </r>
    <phoneticPr fontId="14" type="noConversion"/>
  </si>
  <si>
    <r>
      <rPr>
        <sz val="10"/>
        <rFont val="標楷體"/>
        <family val="4"/>
        <charset val="136"/>
      </rPr>
      <t>蔬菜類</t>
    </r>
  </si>
  <si>
    <r>
      <rPr>
        <sz val="10"/>
        <rFont val="標楷體"/>
        <family val="4"/>
        <charset val="136"/>
      </rPr>
      <t>水果類</t>
    </r>
  </si>
  <si>
    <r>
      <rPr>
        <sz val="10"/>
        <rFont val="標楷體"/>
        <family val="4"/>
        <charset val="136"/>
      </rPr>
      <t>油脂類</t>
    </r>
  </si>
  <si>
    <r>
      <rPr>
        <sz val="10"/>
        <rFont val="標楷體"/>
        <family val="4"/>
        <charset val="136"/>
      </rPr>
      <t>奶類</t>
    </r>
  </si>
  <si>
    <r>
      <rPr>
        <sz val="10"/>
        <rFont val="標楷體"/>
        <family val="4"/>
        <charset val="136"/>
      </rPr>
      <t>熱量</t>
    </r>
  </si>
  <si>
    <r>
      <rPr>
        <sz val="16"/>
        <color theme="1"/>
        <rFont val="標楷體"/>
        <family val="4"/>
        <charset val="136"/>
      </rPr>
      <t>總重量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公斤</t>
    </r>
    <r>
      <rPr>
        <sz val="16"/>
        <color theme="1"/>
        <rFont val="Times New Roman"/>
        <family val="1"/>
      </rPr>
      <t>)</t>
    </r>
    <phoneticPr fontId="14" type="noConversion"/>
  </si>
  <si>
    <r>
      <rPr>
        <sz val="16"/>
        <color theme="1"/>
        <rFont val="標楷體"/>
        <family val="4"/>
        <charset val="136"/>
      </rPr>
      <t>驗收欄</t>
    </r>
    <phoneticPr fontId="11" type="noConversion"/>
  </si>
  <si>
    <r>
      <rPr>
        <sz val="16"/>
        <color theme="1"/>
        <rFont val="標楷體"/>
        <family val="4"/>
        <charset val="136"/>
      </rPr>
      <t>素食</t>
    </r>
    <phoneticPr fontId="11" type="noConversion"/>
  </si>
  <si>
    <r>
      <rPr>
        <sz val="20"/>
        <rFont val="標楷體"/>
        <family val="4"/>
        <charset val="136"/>
      </rPr>
      <t>冷凍玉米粒</t>
    </r>
    <phoneticPr fontId="11" type="noConversion"/>
  </si>
  <si>
    <r>
      <rPr>
        <sz val="20"/>
        <rFont val="標楷體"/>
        <family val="4"/>
        <charset val="136"/>
      </rPr>
      <t>枸杞</t>
    </r>
    <phoneticPr fontId="9" type="noConversion"/>
  </si>
  <si>
    <r>
      <rPr>
        <u/>
        <sz val="16"/>
        <color theme="1"/>
        <rFont val="標楷體"/>
        <family val="4"/>
        <charset val="136"/>
      </rPr>
      <t>老師的叮嚀</t>
    </r>
    <r>
      <rPr>
        <u/>
        <sz val="16"/>
        <color theme="1"/>
        <rFont val="Times New Roman"/>
        <family val="1"/>
      </rPr>
      <t>(Teacher urges)</t>
    </r>
    <phoneticPr fontId="14" type="noConversion"/>
  </si>
  <si>
    <r>
      <rPr>
        <sz val="16"/>
        <rFont val="標楷體"/>
        <family val="4"/>
        <charset val="136"/>
      </rPr>
      <t>白色花椰菜屬於十字花科蕓薹屬，也是野生甘藍菜的變重，許多營養學家都讚譽白色花椰菜是「一定要吃的抗癌十字花科蔬菜」。白色花椰菜水分多，熱量低，適合減脂瘦身，更具有高膳食纖維，能促進腸胃蠕動，進而有助排出體內致癌物，降低胃癌、大腸癌等消化道癌症風險。</t>
    </r>
    <phoneticPr fontId="9" type="noConversion"/>
  </si>
  <si>
    <r>
      <rPr>
        <b/>
        <sz val="16"/>
        <color theme="1"/>
        <rFont val="標楷體"/>
        <family val="4"/>
        <charset val="136"/>
      </rPr>
      <t>平均營養素供應量</t>
    </r>
    <r>
      <rPr>
        <b/>
        <sz val="16"/>
        <color theme="1"/>
        <rFont val="Times New Roman"/>
        <family val="1"/>
      </rPr>
      <t>(average nutrient supply)</t>
    </r>
  </si>
  <si>
    <r>
      <t xml:space="preserve">  </t>
    </r>
    <r>
      <rPr>
        <sz val="16"/>
        <color theme="1"/>
        <rFont val="標楷體"/>
        <family val="4"/>
        <charset val="136"/>
      </rPr>
      <t>營養參照標準</t>
    </r>
    <r>
      <rPr>
        <sz val="16"/>
        <color theme="1"/>
        <rFont val="Times New Roman"/>
        <family val="1"/>
      </rPr>
      <t xml:space="preserve">   </t>
    </r>
  </si>
  <si>
    <r>
      <rPr>
        <sz val="16"/>
        <color theme="1"/>
        <rFont val="標楷體"/>
        <family val="4"/>
        <charset val="136"/>
      </rPr>
      <t>營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標楷體"/>
        <family val="4"/>
        <charset val="136"/>
      </rPr>
      <t>養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標楷體"/>
        <family val="4"/>
        <charset val="136"/>
      </rPr>
      <t>分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標楷體"/>
        <family val="4"/>
        <charset val="136"/>
      </rPr>
      <t>析</t>
    </r>
  </si>
  <si>
    <r>
      <rPr>
        <sz val="16"/>
        <color theme="1"/>
        <rFont val="標楷體"/>
        <family val="4"/>
        <charset val="136"/>
      </rPr>
      <t>國小</t>
    </r>
    <r>
      <rPr>
        <sz val="16"/>
        <color theme="1"/>
        <rFont val="Times New Roman"/>
        <family val="1"/>
      </rPr>
      <t>1-3</t>
    </r>
    <r>
      <rPr>
        <sz val="16"/>
        <color theme="1"/>
        <rFont val="標楷體"/>
        <family val="4"/>
        <charset val="136"/>
      </rPr>
      <t>年級學生</t>
    </r>
  </si>
  <si>
    <r>
      <t>2/</t>
    </r>
    <r>
      <rPr>
        <sz val="16"/>
        <rFont val="標楷體"/>
        <family val="4"/>
        <charset val="136"/>
      </rPr>
      <t>週</t>
    </r>
  </si>
  <si>
    <r>
      <t>1/</t>
    </r>
    <r>
      <rPr>
        <sz val="16"/>
        <rFont val="標楷體"/>
        <family val="4"/>
        <charset val="136"/>
      </rPr>
      <t>週</t>
    </r>
    <phoneticPr fontId="11" type="noConversion"/>
  </si>
  <si>
    <r>
      <rPr>
        <sz val="16"/>
        <color theme="1"/>
        <rFont val="標楷體"/>
        <family val="4"/>
        <charset val="136"/>
      </rPr>
      <t>國小</t>
    </r>
    <r>
      <rPr>
        <sz val="16"/>
        <color theme="1"/>
        <rFont val="Times New Roman"/>
        <family val="1"/>
      </rPr>
      <t>4-6</t>
    </r>
    <r>
      <rPr>
        <sz val="16"/>
        <color theme="1"/>
        <rFont val="標楷體"/>
        <family val="4"/>
        <charset val="136"/>
      </rPr>
      <t>年級學生</t>
    </r>
  </si>
  <si>
    <r>
      <t>1/</t>
    </r>
    <r>
      <rPr>
        <sz val="16"/>
        <rFont val="標楷體"/>
        <family val="4"/>
        <charset val="136"/>
      </rPr>
      <t>週</t>
    </r>
    <phoneticPr fontId="11" type="noConversion"/>
  </si>
  <si>
    <r>
      <rPr>
        <sz val="28"/>
        <color theme="1"/>
        <rFont val="標楷體"/>
        <family val="4"/>
        <charset val="136"/>
      </rPr>
      <t>承辦人：</t>
    </r>
    <phoneticPr fontId="11" type="noConversion"/>
  </si>
  <si>
    <r>
      <rPr>
        <sz val="20"/>
        <color theme="1"/>
        <rFont val="標楷體"/>
        <family val="4"/>
        <charset val="136"/>
      </rPr>
      <t>總務主任：</t>
    </r>
    <phoneticPr fontId="11" type="noConversion"/>
  </si>
  <si>
    <r>
      <rPr>
        <sz val="28"/>
        <rFont val="標楷體"/>
        <family val="4"/>
        <charset val="136"/>
      </rPr>
      <t>校長：</t>
    </r>
  </si>
  <si>
    <r>
      <rPr>
        <sz val="28"/>
        <color theme="1"/>
        <rFont val="標楷體"/>
        <family val="4"/>
        <charset val="136"/>
      </rPr>
      <t>加會</t>
    </r>
    <r>
      <rPr>
        <sz val="28"/>
        <color theme="1"/>
        <rFont val="Times New Roman"/>
        <family val="1"/>
      </rPr>
      <t xml:space="preserve">:
</t>
    </r>
    <r>
      <rPr>
        <sz val="28"/>
        <color theme="1"/>
        <rFont val="標楷體"/>
        <family val="4"/>
        <charset val="136"/>
      </rPr>
      <t>午餐秘書：</t>
    </r>
    <phoneticPr fontId="11" type="noConversion"/>
  </si>
  <si>
    <t>紅椒</t>
    <phoneticPr fontId="9" type="noConversion"/>
  </si>
  <si>
    <t>去除青蔥，其他維持</t>
    <phoneticPr fontId="9" type="noConversion"/>
  </si>
  <si>
    <r>
      <rPr>
        <sz val="20"/>
        <rFont val="標楷體"/>
        <family val="4"/>
        <charset val="136"/>
      </rPr>
      <t>香油</t>
    </r>
    <phoneticPr fontId="9" type="noConversion"/>
  </si>
  <si>
    <r>
      <t>1</t>
    </r>
    <r>
      <rPr>
        <sz val="20"/>
        <rFont val="標楷體"/>
        <family val="4"/>
        <charset val="136"/>
      </rPr>
      <t>桶</t>
    </r>
    <phoneticPr fontId="9" type="noConversion"/>
  </si>
  <si>
    <r>
      <rPr>
        <sz val="20"/>
        <rFont val="標楷體"/>
        <family val="4"/>
        <charset val="136"/>
      </rPr>
      <t>冬瓜</t>
    </r>
    <phoneticPr fontId="9" type="noConversion"/>
  </si>
  <si>
    <r>
      <rPr>
        <sz val="20"/>
        <rFont val="標楷體"/>
        <family val="4"/>
        <charset val="136"/>
      </rPr>
      <t>胚芽米</t>
    </r>
    <phoneticPr fontId="9" type="noConversion"/>
  </si>
  <si>
    <r>
      <rPr>
        <sz val="20"/>
        <rFont val="標楷體"/>
        <family val="4"/>
        <charset val="136"/>
      </rPr>
      <t>豬前腿肉片</t>
    </r>
    <phoneticPr fontId="9" type="noConversion"/>
  </si>
  <si>
    <r>
      <rPr>
        <sz val="20"/>
        <rFont val="標楷體"/>
        <family val="4"/>
        <charset val="136"/>
      </rPr>
      <t>蒟蒻小捲</t>
    </r>
    <phoneticPr fontId="9" type="noConversion"/>
  </si>
  <si>
    <r>
      <rPr>
        <sz val="16"/>
        <rFont val="標楷體"/>
        <family val="4"/>
        <charset val="136"/>
      </rPr>
      <t>壽喜燒醬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穀盛</t>
    </r>
    <r>
      <rPr>
        <sz val="16"/>
        <rFont val="Times New Roman"/>
        <family val="1"/>
      </rPr>
      <t>)</t>
    </r>
    <phoneticPr fontId="9" type="noConversion"/>
  </si>
  <si>
    <r>
      <rPr>
        <sz val="20"/>
        <rFont val="標楷體"/>
        <family val="4"/>
        <charset val="136"/>
      </rPr>
      <t>大白菜</t>
    </r>
  </si>
  <si>
    <r>
      <rPr>
        <sz val="20"/>
        <rFont val="標楷體"/>
        <family val="4"/>
        <charset val="136"/>
      </rPr>
      <t>角螺</t>
    </r>
  </si>
  <si>
    <r>
      <t>3</t>
    </r>
    <r>
      <rPr>
        <sz val="20"/>
        <rFont val="標楷體"/>
        <family val="4"/>
        <charset val="136"/>
      </rPr>
      <t>大包</t>
    </r>
    <r>
      <rPr>
        <sz val="20"/>
        <rFont val="Times New Roman"/>
        <family val="1"/>
      </rPr>
      <t>(1500</t>
    </r>
    <r>
      <rPr>
        <sz val="20"/>
        <rFont val="標楷體"/>
        <family val="4"/>
        <charset val="136"/>
      </rPr>
      <t>公克</t>
    </r>
    <r>
      <rPr>
        <sz val="20"/>
        <rFont val="Times New Roman"/>
        <family val="1"/>
      </rPr>
      <t>)</t>
    </r>
  </si>
  <si>
    <r>
      <rPr>
        <sz val="20"/>
        <rFont val="標楷體"/>
        <family val="4"/>
        <charset val="136"/>
      </rPr>
      <t>豬前腿肉柳</t>
    </r>
  </si>
  <si>
    <t>冷凍毛豆仁</t>
    <phoneticPr fontId="9" type="noConversion"/>
  </si>
  <si>
    <t>※本菜單含有過敏原食材以★標示，不適合對其過敏體質者食用</t>
  </si>
  <si>
    <r>
      <rPr>
        <sz val="12"/>
        <rFont val="標楷體"/>
        <family val="4"/>
        <charset val="136"/>
      </rPr>
      <t>※本菜單含有過敏原食材以★標示，不適合對其過敏體質者食用</t>
    </r>
  </si>
  <si>
    <t>大白菜</t>
    <phoneticPr fontId="9" type="noConversion"/>
  </si>
  <si>
    <r>
      <t>2</t>
    </r>
    <r>
      <rPr>
        <sz val="20"/>
        <color theme="1"/>
        <rFont val="標楷體"/>
        <family val="4"/>
        <charset val="136"/>
      </rPr>
      <t>罐</t>
    </r>
    <phoneticPr fontId="9" type="noConversion"/>
  </si>
  <si>
    <t>★日式醬油</t>
    <phoneticPr fontId="9" type="noConversion"/>
  </si>
  <si>
    <t>★素-素丸</t>
    <phoneticPr fontId="9" type="noConversion"/>
  </si>
  <si>
    <t>★素-炸豆包(大片)</t>
    <phoneticPr fontId="9" type="noConversion"/>
  </si>
  <si>
    <t>★素-板豆腐</t>
    <phoneticPr fontId="9" type="noConversion"/>
  </si>
  <si>
    <r>
      <rPr>
        <sz val="20"/>
        <rFont val="Segoe UI Symbol"/>
        <family val="4"/>
      </rPr>
      <t>★</t>
    </r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油豆腐丁</t>
    </r>
    <phoneticPr fontId="9" type="noConversion"/>
  </si>
  <si>
    <t>★雞蛋</t>
    <phoneticPr fontId="9" type="noConversion"/>
  </si>
  <si>
    <r>
      <rPr>
        <b/>
        <sz val="18"/>
        <color theme="1"/>
        <rFont val="Segoe UI Symbol"/>
        <family val="4"/>
      </rPr>
      <t>★</t>
    </r>
    <r>
      <rPr>
        <b/>
        <sz val="18"/>
        <color theme="1"/>
        <rFont val="標楷體"/>
        <family val="4"/>
        <charset val="136"/>
      </rPr>
      <t>保久乳</t>
    </r>
    <phoneticPr fontId="11" type="noConversion"/>
  </si>
  <si>
    <r>
      <t xml:space="preserve"> </t>
    </r>
    <r>
      <rPr>
        <b/>
        <sz val="20"/>
        <rFont val="標楷體"/>
        <family val="4"/>
        <charset val="136"/>
      </rPr>
      <t>基隆市七堵區五堵共廚群組</t>
    </r>
    <r>
      <rPr>
        <b/>
        <sz val="20"/>
        <rFont val="Times New Roman"/>
        <family val="1"/>
      </rPr>
      <t>2024</t>
    </r>
    <r>
      <rPr>
        <b/>
        <sz val="20"/>
        <rFont val="標楷體"/>
        <family val="4"/>
        <charset val="136"/>
      </rPr>
      <t>年</t>
    </r>
    <r>
      <rPr>
        <b/>
        <sz val="20"/>
        <rFont val="Times New Roman"/>
        <family val="1"/>
      </rPr>
      <t>10</t>
    </r>
    <r>
      <rPr>
        <b/>
        <sz val="20"/>
        <rFont val="標楷體"/>
        <family val="4"/>
        <charset val="136"/>
      </rPr>
      <t>月份學校午餐菜單</t>
    </r>
    <phoneticPr fontId="11" type="noConversion"/>
  </si>
  <si>
    <r>
      <rPr>
        <b/>
        <sz val="20"/>
        <rFont val="標楷體"/>
        <family val="4"/>
        <charset val="136"/>
      </rPr>
      <t>基隆市五堵共廚群組</t>
    </r>
    <r>
      <rPr>
        <b/>
        <sz val="20"/>
        <rFont val="Times New Roman"/>
        <family val="1"/>
      </rPr>
      <t>113</t>
    </r>
    <r>
      <rPr>
        <b/>
        <sz val="20"/>
        <rFont val="標楷體"/>
        <family val="4"/>
        <charset val="136"/>
      </rPr>
      <t>學年度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上學期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</t>
    </r>
    <r>
      <rPr>
        <b/>
        <sz val="20"/>
        <rFont val="Times New Roman"/>
        <family val="4"/>
      </rPr>
      <t>6</t>
    </r>
    <r>
      <rPr>
        <b/>
        <sz val="20"/>
        <rFont val="標楷體"/>
        <family val="4"/>
        <charset val="136"/>
      </rPr>
      <t>週菜單設計暨學生反應調查表</t>
    </r>
    <phoneticPr fontId="14" type="noConversion"/>
  </si>
  <si>
    <t>二</t>
    <phoneticPr fontId="9" type="noConversion"/>
  </si>
  <si>
    <t>一</t>
    <phoneticPr fontId="11" type="noConversion"/>
  </si>
  <si>
    <t>五</t>
    <phoneticPr fontId="14" type="noConversion"/>
  </si>
  <si>
    <r>
      <rPr>
        <sz val="20"/>
        <rFont val="標楷體"/>
        <family val="4"/>
        <charset val="136"/>
      </rPr>
      <t>時蔬</t>
    </r>
    <phoneticPr fontId="9" type="noConversion"/>
  </si>
  <si>
    <r>
      <rPr>
        <sz val="20"/>
        <rFont val="標楷體"/>
        <family val="4"/>
        <charset val="136"/>
      </rPr>
      <t>大骨</t>
    </r>
    <phoneticPr fontId="9" type="noConversion"/>
  </si>
  <si>
    <r>
      <rPr>
        <sz val="16"/>
        <rFont val="標楷體"/>
        <family val="4"/>
        <charset val="136"/>
      </rPr>
      <t>維持</t>
    </r>
    <phoneticPr fontId="11" type="noConversion"/>
  </si>
  <si>
    <r>
      <rPr>
        <b/>
        <sz val="20"/>
        <rFont val="標楷體"/>
        <family val="4"/>
        <charset val="136"/>
      </rPr>
      <t>截切水果</t>
    </r>
    <phoneticPr fontId="14" type="noConversion"/>
  </si>
  <si>
    <r>
      <rPr>
        <b/>
        <sz val="14"/>
        <rFont val="標楷體"/>
        <family val="4"/>
        <charset val="136"/>
      </rPr>
      <t>每人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個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全校都有</t>
    </r>
    <r>
      <rPr>
        <b/>
        <sz val="14"/>
        <rFont val="Times New Roman"/>
        <family val="1"/>
      </rPr>
      <t>)</t>
    </r>
    <phoneticPr fontId="14" type="noConversion"/>
  </si>
  <si>
    <r>
      <rPr>
        <sz val="20"/>
        <rFont val="標楷體"/>
        <family val="4"/>
        <charset val="136"/>
      </rPr>
      <t>雞胸丁</t>
    </r>
  </si>
  <si>
    <r>
      <rPr>
        <sz val="20"/>
        <rFont val="標楷體"/>
        <family val="4"/>
        <charset val="136"/>
      </rPr>
      <t>清雞丁</t>
    </r>
  </si>
  <si>
    <r>
      <rPr>
        <sz val="20"/>
        <rFont val="標楷體"/>
        <family val="4"/>
        <charset val="136"/>
      </rPr>
      <t>高麗菜</t>
    </r>
    <phoneticPr fontId="11" type="noConversion"/>
  </si>
  <si>
    <r>
      <rPr>
        <sz val="20"/>
        <rFont val="標楷體"/>
        <family val="4"/>
        <charset val="136"/>
      </rPr>
      <t>紅蘿蔔</t>
    </r>
    <phoneticPr fontId="11" type="noConversion"/>
  </si>
  <si>
    <r>
      <t>3</t>
    </r>
    <r>
      <rPr>
        <sz val="20"/>
        <rFont val="標楷體"/>
        <family val="4"/>
        <charset val="136"/>
      </rPr>
      <t>桶</t>
    </r>
    <phoneticPr fontId="9" type="noConversion"/>
  </si>
  <si>
    <r>
      <t>以豆包絲代替中排丁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軟骨丁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其他維持</t>
    </r>
    <phoneticPr fontId="9" type="noConversion"/>
  </si>
  <si>
    <r>
      <rPr>
        <sz val="20"/>
        <rFont val="標楷體"/>
        <family val="4"/>
        <charset val="136"/>
      </rPr>
      <t>筍乾</t>
    </r>
  </si>
  <si>
    <r>
      <rPr>
        <sz val="20"/>
        <rFont val="標楷體"/>
        <family val="4"/>
        <charset val="136"/>
      </rPr>
      <t>梅乾菜</t>
    </r>
  </si>
  <si>
    <r>
      <rPr>
        <sz val="20"/>
        <rFont val="標楷體"/>
        <family val="4"/>
        <charset val="136"/>
      </rPr>
      <t>木耳</t>
    </r>
  </si>
  <si>
    <r>
      <rPr>
        <sz val="20"/>
        <rFont val="標楷體"/>
        <family val="4"/>
        <charset val="136"/>
      </rPr>
      <t>有機時蔬</t>
    </r>
    <phoneticPr fontId="9" type="noConversion"/>
  </si>
  <si>
    <r>
      <rPr>
        <sz val="20"/>
        <rFont val="標楷體"/>
        <family val="4"/>
        <charset val="136"/>
      </rPr>
      <t>蒜粗</t>
    </r>
    <phoneticPr fontId="14" type="noConversion"/>
  </si>
  <si>
    <t>四</t>
    <phoneticPr fontId="14" type="noConversion"/>
  </si>
  <si>
    <t>五</t>
    <phoneticPr fontId="14" type="noConversion"/>
  </si>
  <si>
    <r>
      <t>3</t>
    </r>
    <r>
      <rPr>
        <sz val="20"/>
        <rFont val="標楷體"/>
        <family val="4"/>
        <charset val="136"/>
      </rPr>
      <t>桶</t>
    </r>
    <phoneticPr fontId="9" type="noConversion"/>
  </si>
  <si>
    <r>
      <t>去除蒜泥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其他維持</t>
    </r>
    <phoneticPr fontId="9" type="noConversion"/>
  </si>
  <si>
    <r>
      <t>去除大骨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其他維持</t>
    </r>
    <phoneticPr fontId="9" type="noConversion"/>
  </si>
  <si>
    <r>
      <rPr>
        <sz val="16"/>
        <rFont val="標楷體"/>
        <family val="4"/>
        <charset val="136"/>
      </rPr>
      <t>維持</t>
    </r>
    <phoneticPr fontId="11" type="noConversion"/>
  </si>
  <si>
    <r>
      <t>1</t>
    </r>
    <r>
      <rPr>
        <sz val="20"/>
        <rFont val="標楷體"/>
        <family val="4"/>
        <charset val="136"/>
      </rPr>
      <t>包</t>
    </r>
    <phoneticPr fontId="9" type="noConversion"/>
  </si>
  <si>
    <r>
      <rPr>
        <sz val="14"/>
        <rFont val="標楷體"/>
        <family val="4"/>
        <charset val="136"/>
      </rPr>
      <t>米血糕丁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晚點煮</t>
    </r>
    <r>
      <rPr>
        <sz val="14"/>
        <rFont val="Times New Roman"/>
        <family val="1"/>
      </rPr>
      <t>)</t>
    </r>
  </si>
  <si>
    <r>
      <rPr>
        <sz val="22"/>
        <rFont val="標楷體"/>
        <family val="4"/>
        <charset val="136"/>
      </rPr>
      <t>※本校使用豬肉及豬原料原產地：台灣</t>
    </r>
    <phoneticPr fontId="11" type="noConversion"/>
  </si>
  <si>
    <r>
      <rPr>
        <sz val="20"/>
        <rFont val="標楷體"/>
        <family val="4"/>
        <charset val="136"/>
      </rPr>
      <t>五穀飯</t>
    </r>
  </si>
  <si>
    <r>
      <rPr>
        <sz val="20"/>
        <rFont val="標楷體"/>
        <family val="4"/>
        <charset val="136"/>
      </rPr>
      <t>京醬豬柳</t>
    </r>
    <phoneticPr fontId="9" type="noConversion"/>
  </si>
  <si>
    <r>
      <rPr>
        <sz val="16"/>
        <rFont val="標楷體"/>
        <family val="4"/>
        <charset val="136"/>
      </rPr>
      <t>以豆製品取代雞肉，去除洋蔥及蒜泥，其他維持</t>
    </r>
    <phoneticPr fontId="9" type="noConversion"/>
  </si>
  <si>
    <r>
      <rPr>
        <sz val="16"/>
        <rFont val="標楷體"/>
        <family val="4"/>
        <charset val="136"/>
      </rPr>
      <t>去除洋蔥，其他維持</t>
    </r>
    <phoneticPr fontId="9" type="noConversion"/>
  </si>
  <si>
    <r>
      <rPr>
        <sz val="20"/>
        <rFont val="標楷體"/>
        <family val="4"/>
        <charset val="136"/>
      </rPr>
      <t>時蔬</t>
    </r>
    <phoneticPr fontId="9" type="noConversion"/>
  </si>
  <si>
    <r>
      <rPr>
        <sz val="16"/>
        <rFont val="標楷體"/>
        <family val="4"/>
        <charset val="136"/>
      </rPr>
      <t>去除蒜粗，其他維持</t>
    </r>
  </si>
  <si>
    <r>
      <rPr>
        <sz val="16"/>
        <rFont val="標楷體"/>
        <family val="4"/>
        <charset val="136"/>
      </rPr>
      <t>以素丸代替貢丸，其他維持</t>
    </r>
    <phoneticPr fontId="9" type="noConversion"/>
  </si>
  <si>
    <r>
      <rPr>
        <sz val="20"/>
        <rFont val="標楷體"/>
        <family val="4"/>
        <charset val="136"/>
      </rPr>
      <t>貢丸</t>
    </r>
    <phoneticPr fontId="9" type="noConversion"/>
  </si>
  <si>
    <r>
      <rPr>
        <sz val="20"/>
        <rFont val="標楷體"/>
        <family val="4"/>
        <charset val="136"/>
      </rPr>
      <t>芹菜</t>
    </r>
    <phoneticPr fontId="9" type="noConversion"/>
  </si>
  <si>
    <r>
      <rPr>
        <sz val="14"/>
        <rFont val="標楷體"/>
        <family val="4"/>
        <charset val="136"/>
      </rPr>
      <t>以豆製品代替魚排，其他維持</t>
    </r>
    <phoneticPr fontId="9" type="noConversion"/>
  </si>
  <si>
    <r>
      <rPr>
        <sz val="20"/>
        <rFont val="標楷體"/>
        <family val="4"/>
        <charset val="136"/>
      </rPr>
      <t>沙拉油</t>
    </r>
    <phoneticPr fontId="9" type="noConversion"/>
  </si>
  <si>
    <r>
      <rPr>
        <sz val="20"/>
        <rFont val="標楷體"/>
        <family val="4"/>
        <charset val="136"/>
      </rPr>
      <t>花開富貴</t>
    </r>
    <phoneticPr fontId="9" type="noConversion"/>
  </si>
  <si>
    <r>
      <rPr>
        <sz val="16"/>
        <rFont val="標楷體"/>
        <family val="4"/>
        <charset val="136"/>
      </rPr>
      <t>去除蒜粗，其他維持</t>
    </r>
    <phoneticPr fontId="9" type="noConversion"/>
  </si>
  <si>
    <r>
      <rPr>
        <sz val="20"/>
        <rFont val="標楷體"/>
        <family val="4"/>
        <charset val="136"/>
      </rPr>
      <t>時蔬</t>
    </r>
    <phoneticPr fontId="9" type="noConversion"/>
  </si>
  <si>
    <r>
      <rPr>
        <sz val="20"/>
        <rFont val="標楷體"/>
        <family val="4"/>
        <charset val="136"/>
      </rPr>
      <t>薑絲冬瓜湯</t>
    </r>
    <phoneticPr fontId="9" type="noConversion"/>
  </si>
  <si>
    <r>
      <rPr>
        <sz val="16"/>
        <rFont val="標楷體"/>
        <family val="4"/>
        <charset val="136"/>
      </rPr>
      <t>去除大骨，其他維持</t>
    </r>
    <phoneticPr fontId="9" type="noConversion"/>
  </si>
  <si>
    <r>
      <rPr>
        <sz val="16"/>
        <rFont val="標楷體"/>
        <family val="4"/>
        <charset val="136"/>
      </rPr>
      <t>維持</t>
    </r>
    <phoneticPr fontId="11" type="noConversion"/>
  </si>
  <si>
    <r>
      <rPr>
        <sz val="16"/>
        <rFont val="標楷體"/>
        <family val="4"/>
        <charset val="136"/>
      </rPr>
      <t>三</t>
    </r>
    <phoneticPr fontId="14" type="noConversion"/>
  </si>
  <si>
    <r>
      <rPr>
        <sz val="20"/>
        <rFont val="標楷體"/>
        <family val="4"/>
        <charset val="136"/>
      </rPr>
      <t>炸醬麵</t>
    </r>
    <phoneticPr fontId="9" type="noConversion"/>
  </si>
  <si>
    <r>
      <rPr>
        <sz val="16"/>
        <rFont val="標楷體"/>
        <family val="4"/>
        <charset val="136"/>
      </rPr>
      <t>去除豬肉，其他維持</t>
    </r>
    <phoneticPr fontId="9" type="noConversion"/>
  </si>
  <si>
    <r>
      <t>(</t>
    </r>
    <r>
      <rPr>
        <sz val="20"/>
        <rFont val="標楷體"/>
        <family val="4"/>
        <charset val="136"/>
      </rPr>
      <t>麵</t>
    </r>
    <r>
      <rPr>
        <sz val="20"/>
        <rFont val="新細明體"/>
        <family val="1"/>
        <charset val="136"/>
      </rPr>
      <t>、</t>
    </r>
    <r>
      <rPr>
        <sz val="20"/>
        <rFont val="標楷體"/>
        <family val="4"/>
        <charset val="136"/>
      </rPr>
      <t>醬拌在一起</t>
    </r>
    <r>
      <rPr>
        <sz val="20"/>
        <rFont val="Times New Roman"/>
        <family val="1"/>
      </rPr>
      <t>)</t>
    </r>
    <phoneticPr fontId="9" type="noConversion"/>
  </si>
  <si>
    <r>
      <rPr>
        <sz val="20"/>
        <rFont val="標楷體"/>
        <family val="4"/>
        <charset val="136"/>
      </rPr>
      <t>三杯雞</t>
    </r>
    <phoneticPr fontId="9" type="noConversion"/>
  </si>
  <si>
    <r>
      <rPr>
        <sz val="16"/>
        <rFont val="標楷體"/>
        <family val="4"/>
        <charset val="136"/>
      </rPr>
      <t>以素甜條代替雞肉，去除米血糕，其他維持</t>
    </r>
    <phoneticPr fontId="9" type="noConversion"/>
  </si>
  <si>
    <r>
      <rPr>
        <sz val="20"/>
        <rFont val="標楷體"/>
        <family val="4"/>
        <charset val="136"/>
      </rPr>
      <t>杏鮑菇</t>
    </r>
  </si>
  <si>
    <r>
      <rPr>
        <b/>
        <sz val="14"/>
        <rFont val="標楷體"/>
        <family val="4"/>
        <charset val="136"/>
      </rPr>
      <t>米血糕丁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晚點煮</t>
    </r>
    <r>
      <rPr>
        <b/>
        <sz val="14"/>
        <rFont val="Times New Roman"/>
        <family val="1"/>
      </rPr>
      <t>)</t>
    </r>
  </si>
  <si>
    <r>
      <rPr>
        <sz val="20"/>
        <rFont val="標楷體"/>
        <family val="4"/>
        <charset val="136"/>
      </rPr>
      <t>九層塔</t>
    </r>
  </si>
  <si>
    <r>
      <rPr>
        <sz val="20"/>
        <rFont val="標楷體"/>
        <family val="4"/>
        <charset val="136"/>
      </rPr>
      <t>薑片</t>
    </r>
  </si>
  <si>
    <r>
      <rPr>
        <sz val="20"/>
        <rFont val="標楷體"/>
        <family val="4"/>
        <charset val="136"/>
      </rPr>
      <t>蒜粒</t>
    </r>
    <phoneticPr fontId="9" type="noConversion"/>
  </si>
  <si>
    <r>
      <rPr>
        <b/>
        <sz val="20"/>
        <rFont val="標楷體"/>
        <family val="4"/>
        <charset val="136"/>
      </rPr>
      <t>截切水果</t>
    </r>
    <phoneticPr fontId="14" type="noConversion"/>
  </si>
  <si>
    <r>
      <rPr>
        <b/>
        <sz val="14"/>
        <rFont val="標楷體"/>
        <family val="4"/>
        <charset val="136"/>
      </rPr>
      <t>每人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個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全校都有</t>
    </r>
    <r>
      <rPr>
        <b/>
        <sz val="14"/>
        <rFont val="Times New Roman"/>
        <family val="1"/>
      </rPr>
      <t>)</t>
    </r>
    <phoneticPr fontId="14" type="noConversion"/>
  </si>
  <si>
    <r>
      <rPr>
        <sz val="16"/>
        <rFont val="標楷體"/>
        <family val="4"/>
        <charset val="136"/>
      </rPr>
      <t>四</t>
    </r>
    <phoneticPr fontId="14" type="noConversion"/>
  </si>
  <si>
    <r>
      <rPr>
        <sz val="20"/>
        <rFont val="標楷體"/>
        <family val="4"/>
        <charset val="136"/>
      </rPr>
      <t>飄香滷味</t>
    </r>
    <phoneticPr fontId="9" type="noConversion"/>
  </si>
  <si>
    <r>
      <rPr>
        <sz val="16"/>
        <rFont val="標楷體"/>
        <family val="4"/>
        <charset val="136"/>
      </rPr>
      <t>維持</t>
    </r>
    <phoneticPr fontId="9" type="noConversion"/>
  </si>
  <si>
    <r>
      <rPr>
        <sz val="20"/>
        <rFont val="標楷體"/>
        <family val="4"/>
        <charset val="136"/>
      </rPr>
      <t>壽喜燒肉片</t>
    </r>
    <phoneticPr fontId="9" type="noConversion"/>
  </si>
  <si>
    <r>
      <rPr>
        <sz val="16"/>
        <rFont val="標楷體"/>
        <family val="4"/>
        <charset val="136"/>
      </rPr>
      <t>以豆製品代替豬肉，香菇代替洋蔥，其他維持</t>
    </r>
    <phoneticPr fontId="9" type="noConversion"/>
  </si>
  <si>
    <r>
      <rPr>
        <sz val="16"/>
        <rFont val="標楷體"/>
        <family val="4"/>
        <charset val="136"/>
      </rPr>
      <t>去除柴魚片，其他維持</t>
    </r>
    <phoneticPr fontId="9" type="noConversion"/>
  </si>
  <si>
    <r>
      <rPr>
        <sz val="20"/>
        <rFont val="標楷體"/>
        <family val="4"/>
        <charset val="136"/>
      </rPr>
      <t>有機時蔬</t>
    </r>
    <phoneticPr fontId="14" type="noConversion"/>
  </si>
  <si>
    <r>
      <rPr>
        <sz val="20"/>
        <rFont val="標楷體"/>
        <family val="4"/>
        <charset val="136"/>
      </rPr>
      <t>有機時蔬</t>
    </r>
    <phoneticPr fontId="11" type="noConversion"/>
  </si>
  <si>
    <r>
      <rPr>
        <sz val="20"/>
        <rFont val="標楷體"/>
        <family val="4"/>
        <charset val="136"/>
      </rPr>
      <t>蒜粗</t>
    </r>
    <phoneticPr fontId="14" type="noConversion"/>
  </si>
  <si>
    <r>
      <rPr>
        <b/>
        <sz val="20"/>
        <rFont val="標楷體"/>
        <family val="4"/>
        <charset val="136"/>
      </rPr>
      <t>水果</t>
    </r>
    <phoneticPr fontId="11" type="noConversion"/>
  </si>
  <si>
    <t>海芽蛋花湯</t>
    <phoneticPr fontId="9" type="noConversion"/>
  </si>
  <si>
    <t>海帶芽</t>
    <phoneticPr fontId="9" type="noConversion"/>
  </si>
  <si>
    <t>銀蘿貢丸湯</t>
    <phoneticPr fontId="9" type="noConversion"/>
  </si>
  <si>
    <t>白蘿蔔</t>
    <phoneticPr fontId="9" type="noConversion"/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</si>
  <si>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香菇海苔燒</t>
    </r>
    <r>
      <rPr>
        <sz val="20"/>
        <rFont val="Times New Roman"/>
        <family val="1"/>
      </rPr>
      <t>)</t>
    </r>
    <phoneticPr fontId="9" type="noConversion"/>
  </si>
  <si>
    <t>豆包高麗</t>
    <phoneticPr fontId="9" type="noConversion"/>
  </si>
  <si>
    <t>肉羹湯</t>
    <phoneticPr fontId="9" type="noConversion"/>
  </si>
  <si>
    <t>麻香黃芽三絲</t>
    <phoneticPr fontId="9" type="noConversion"/>
  </si>
  <si>
    <t>95K</t>
  </si>
  <si>
    <t>95K</t>
    <phoneticPr fontId="9" type="noConversion"/>
  </si>
  <si>
    <t>95K</t>
    <phoneticPr fontId="9" type="noConversion"/>
  </si>
  <si>
    <t>豬絞肉</t>
    <phoneticPr fontId="9" type="noConversion"/>
  </si>
  <si>
    <t>椰漿燉雞</t>
    <phoneticPr fontId="9" type="noConversion"/>
  </si>
  <si>
    <t>6K</t>
    <phoneticPr fontId="9" type="noConversion"/>
  </si>
  <si>
    <t>海根排骨湯</t>
    <phoneticPr fontId="9" type="noConversion"/>
  </si>
  <si>
    <t>海帶根</t>
    <phoneticPr fontId="9" type="noConversion"/>
  </si>
  <si>
    <t>玉米洋芋</t>
    <phoneticPr fontId="9" type="noConversion"/>
  </si>
  <si>
    <t>紫菜蛋花湯</t>
    <phoneticPr fontId="9" type="noConversion"/>
  </si>
  <si>
    <t>紫菜</t>
    <phoneticPr fontId="9" type="noConversion"/>
  </si>
  <si>
    <t>洋芋</t>
    <phoneticPr fontId="9" type="noConversion"/>
  </si>
  <si>
    <t>玉米粒</t>
    <phoneticPr fontId="9" type="noConversion"/>
  </si>
  <si>
    <t>15K</t>
    <phoneticPr fontId="9" type="noConversion"/>
  </si>
  <si>
    <t>青木瓜</t>
    <phoneticPr fontId="9" type="noConversion"/>
  </si>
  <si>
    <t>截切水果</t>
  </si>
  <si>
    <t>截切水果</t>
    <phoneticPr fontId="9" type="noConversion"/>
  </si>
  <si>
    <t>幼稚園有</t>
  </si>
  <si>
    <t>雙芋燒肉</t>
    <phoneticPr fontId="9" type="noConversion"/>
  </si>
  <si>
    <t>0.8K</t>
    <phoneticPr fontId="9" type="noConversion"/>
  </si>
  <si>
    <t>以蘭花干代替雞丁，其他維持</t>
    <phoneticPr fontId="9" type="noConversion"/>
  </si>
  <si>
    <t>0.8K</t>
    <phoneticPr fontId="9" type="noConversion"/>
  </si>
  <si>
    <t>紅蔥頭</t>
    <phoneticPr fontId="9" type="noConversion"/>
  </si>
  <si>
    <t>以豆製品代替豬肉，其他維持</t>
    <phoneticPr fontId="9" type="noConversion"/>
  </si>
  <si>
    <t>海帶干絲</t>
    <phoneticPr fontId="9" type="noConversion"/>
  </si>
  <si>
    <t>海帶絲</t>
    <phoneticPr fontId="9" type="noConversion"/>
  </si>
  <si>
    <t>白干絲</t>
    <phoneticPr fontId="9" type="noConversion"/>
  </si>
  <si>
    <t>蒜粗</t>
    <phoneticPr fontId="9" type="noConversion"/>
  </si>
  <si>
    <t>8K</t>
    <phoneticPr fontId="9" type="noConversion"/>
  </si>
  <si>
    <t>★虱目魚柳</t>
  </si>
  <si>
    <t>以豆製品代替魚肉，其他維持</t>
    <phoneticPr fontId="9" type="noConversion"/>
  </si>
  <si>
    <t>木耳</t>
    <phoneticPr fontId="9" type="noConversion"/>
  </si>
  <si>
    <t>95K</t>
    <phoneticPr fontId="9" type="noConversion"/>
  </si>
  <si>
    <t>95K</t>
    <phoneticPr fontId="9" type="noConversion"/>
  </si>
  <si>
    <t>95K</t>
    <phoneticPr fontId="9" type="noConversion"/>
  </si>
  <si>
    <t>95K</t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</si>
  <si>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板豆腐</t>
    </r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</si>
  <si>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豆包絲</t>
    </r>
    <phoneticPr fontId="9" type="noConversion"/>
  </si>
  <si>
    <t>★素-炸豆包絲</t>
    <phoneticPr fontId="9" type="noConversion"/>
  </si>
  <si>
    <t>★素-豆腸</t>
    <phoneticPr fontId="9" type="noConversion"/>
  </si>
  <si>
    <t>★雞蛋</t>
    <phoneticPr fontId="9" type="noConversion"/>
  </si>
  <si>
    <t>★豆干片</t>
    <phoneticPr fontId="9" type="noConversion"/>
  </si>
  <si>
    <t>★碎干丁</t>
    <phoneticPr fontId="9" type="noConversion"/>
  </si>
  <si>
    <t>★豆瓣醬</t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</si>
  <si>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油豆腐丁</t>
    </r>
    <phoneticPr fontId="9" type="noConversion"/>
  </si>
  <si>
    <r>
      <rPr>
        <sz val="20"/>
        <color theme="1"/>
        <rFont val="標楷體"/>
        <family val="4"/>
        <charset val="136"/>
      </rPr>
      <t>★素食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豆干片</t>
    </r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</si>
  <si>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板豆腐</t>
    </r>
    <phoneticPr fontId="9" type="noConversion"/>
  </si>
  <si>
    <t>★豆腐乳</t>
    <phoneticPr fontId="11" type="noConversion"/>
  </si>
  <si>
    <t>五香粉</t>
    <phoneticPr fontId="9" type="noConversion"/>
  </si>
  <si>
    <t>滷包</t>
    <phoneticPr fontId="9" type="noConversion"/>
  </si>
  <si>
    <r>
      <rPr>
        <sz val="20"/>
        <rFont val="Segoe UI Symbol"/>
        <family val="1"/>
      </rPr>
      <t>★</t>
    </r>
    <r>
      <rPr>
        <sz val="20"/>
        <rFont val="細明體"/>
        <family val="1"/>
        <charset val="136"/>
      </rPr>
      <t>素-雲菜捲</t>
    </r>
    <phoneticPr fontId="9" type="noConversion"/>
  </si>
  <si>
    <r>
      <t>4</t>
    </r>
    <r>
      <rPr>
        <sz val="20"/>
        <rFont val="細明體"/>
        <family val="1"/>
        <charset val="136"/>
      </rPr>
      <t>大包</t>
    </r>
    <phoneticPr fontId="9" type="noConversion"/>
  </si>
  <si>
    <r>
      <t>24</t>
    </r>
    <r>
      <rPr>
        <sz val="20"/>
        <rFont val="細明體"/>
        <family val="1"/>
        <charset val="136"/>
      </rPr>
      <t>個</t>
    </r>
    <phoneticPr fontId="9" type="noConversion"/>
  </si>
  <si>
    <t>★1/4豆干丁</t>
    <phoneticPr fontId="9" type="noConversion"/>
  </si>
  <si>
    <t>虎牌乾中粗米粉</t>
    <phoneticPr fontId="9" type="noConversion"/>
  </si>
  <si>
    <t>照燒魚柳</t>
    <phoneticPr fontId="9" type="noConversion"/>
  </si>
  <si>
    <r>
      <rPr>
        <sz val="16"/>
        <rFont val="Segoe UI Symbol"/>
        <family val="4"/>
      </rPr>
      <t>★</t>
    </r>
    <r>
      <rPr>
        <sz val="16"/>
        <rFont val="標楷體"/>
        <family val="4"/>
        <charset val="136"/>
      </rPr>
      <t>素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油豆腐丁</t>
    </r>
    <phoneticPr fontId="9" type="noConversion"/>
  </si>
  <si>
    <t>★虱目魚排(原味)每人1個(1400個)</t>
    <phoneticPr fontId="9" type="noConversion"/>
  </si>
  <si>
    <r>
      <t>24</t>
    </r>
    <r>
      <rPr>
        <sz val="20"/>
        <rFont val="細明體"/>
        <family val="3"/>
        <charset val="136"/>
      </rPr>
      <t>個</t>
    </r>
    <phoneticPr fontId="9" type="noConversion"/>
  </si>
  <si>
    <t>四季豆</t>
    <phoneticPr fontId="9" type="noConversion"/>
  </si>
  <si>
    <r>
      <rPr>
        <sz val="20"/>
        <rFont val="Segoe UI Symbol"/>
        <family val="4"/>
      </rPr>
      <t>★</t>
    </r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百頁豆腐</t>
    </r>
    <phoneticPr fontId="9" type="noConversion"/>
  </si>
  <si>
    <r>
      <rPr>
        <sz val="20"/>
        <rFont val="Segoe UI Symbol"/>
        <family val="4"/>
      </rPr>
      <t>★</t>
    </r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生香菇</t>
    </r>
    <phoneticPr fontId="9" type="noConversion"/>
  </si>
  <si>
    <r>
      <t>24</t>
    </r>
    <r>
      <rPr>
        <sz val="20"/>
        <color theme="1"/>
        <rFont val="標楷體"/>
        <family val="4"/>
        <charset val="136"/>
      </rPr>
      <t>個</t>
    </r>
    <phoneticPr fontId="9" type="noConversion"/>
  </si>
  <si>
    <t>綠豆</t>
    <phoneticPr fontId="9" type="noConversion"/>
  </si>
  <si>
    <r>
      <t>24</t>
    </r>
    <r>
      <rPr>
        <sz val="20"/>
        <color theme="1"/>
        <rFont val="標楷體"/>
        <family val="4"/>
        <charset val="136"/>
      </rPr>
      <t>片</t>
    </r>
    <phoneticPr fontId="9" type="noConversion"/>
  </si>
  <si>
    <r>
      <rPr>
        <b/>
        <sz val="12"/>
        <rFont val="標楷體"/>
        <family val="4"/>
        <charset val="136"/>
      </rPr>
      <t>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罐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全校都有</t>
    </r>
    <r>
      <rPr>
        <b/>
        <sz val="12"/>
        <rFont val="Times New Roman"/>
        <family val="1"/>
      </rPr>
      <t>)</t>
    </r>
    <phoneticPr fontId="11" type="noConversion"/>
  </si>
  <si>
    <t>水果+驗證豆奶</t>
    <phoneticPr fontId="11" type="noConversion"/>
  </si>
  <si>
    <t>韓式大醬肉片</t>
    <phoneticPr fontId="9" type="noConversion"/>
  </si>
  <si>
    <t>海帶根</t>
    <phoneticPr fontId="9" type="noConversion"/>
  </si>
  <si>
    <t>薑絲</t>
    <phoneticPr fontId="9" type="noConversion"/>
  </si>
  <si>
    <t>豬大骨</t>
    <phoneticPr fontId="9" type="noConversion"/>
  </si>
  <si>
    <t>★板豆腐(嫩)</t>
    <phoneticPr fontId="9" type="noConversion"/>
  </si>
  <si>
    <r>
      <t>100%</t>
    </r>
    <r>
      <rPr>
        <b/>
        <sz val="12"/>
        <rFont val="標楷體"/>
        <family val="4"/>
        <charset val="136"/>
      </rPr>
      <t>果汁</t>
    </r>
    <r>
      <rPr>
        <b/>
        <sz val="12"/>
        <rFont val="Times New Roman"/>
        <family val="1"/>
      </rPr>
      <t>+</t>
    </r>
    <r>
      <rPr>
        <b/>
        <sz val="12"/>
        <rFont val="細明體"/>
        <family val="1"/>
        <charset val="136"/>
      </rPr>
      <t>幼兒園水果</t>
    </r>
    <phoneticPr fontId="11" type="noConversion"/>
  </si>
  <si>
    <r>
      <rPr>
        <b/>
        <sz val="12"/>
        <rFont val="標楷體"/>
        <family val="4"/>
        <charset val="136"/>
      </rPr>
      <t>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罐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全校都有</t>
    </r>
    <r>
      <rPr>
        <b/>
        <sz val="12"/>
        <rFont val="Times New Roman"/>
        <family val="1"/>
      </rPr>
      <t>)+</t>
    </r>
    <r>
      <rPr>
        <b/>
        <sz val="12"/>
        <rFont val="標楷體"/>
        <family val="4"/>
        <charset val="136"/>
      </rPr>
      <t>幼兒園學生水果每人1份</t>
    </r>
    <phoneticPr fontId="9" type="noConversion"/>
  </si>
  <si>
    <r>
      <rPr>
        <b/>
        <sz val="14"/>
        <rFont val="標楷體"/>
        <family val="4"/>
        <charset val="136"/>
      </rPr>
      <t>每人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罐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全校都有</t>
    </r>
    <r>
      <rPr>
        <b/>
        <sz val="14"/>
        <rFont val="Times New Roman"/>
        <family val="1"/>
      </rPr>
      <t>)</t>
    </r>
    <phoneticPr fontId="11" type="noConversion"/>
  </si>
  <si>
    <t>去除豬大骨，其他維持</t>
    <phoneticPr fontId="9" type="noConversion"/>
  </si>
  <si>
    <t>台式肉燥乾拌麵</t>
    <phoneticPr fontId="9" type="noConversion"/>
  </si>
  <si>
    <t>(麵、醬分開)</t>
    <phoneticPr fontId="9" type="noConversion"/>
  </si>
  <si>
    <t>海根豆腐湯</t>
    <phoneticPr fontId="9" type="noConversion"/>
  </si>
  <si>
    <t>海根排骨湯</t>
    <phoneticPr fontId="9" type="noConversion"/>
  </si>
  <si>
    <t>1.2K</t>
    <phoneticPr fontId="9" type="noConversion"/>
  </si>
  <si>
    <t>以豆製品代替排骨，其它維持</t>
    <phoneticPr fontId="9" type="noConversion"/>
  </si>
  <si>
    <r>
      <rPr>
        <sz val="20"/>
        <rFont val="標楷體"/>
        <family val="4"/>
        <charset val="136"/>
      </rPr>
      <t>冷凍毛豆仁</t>
    </r>
    <phoneticPr fontId="9" type="noConversion"/>
  </si>
  <si>
    <r>
      <rPr>
        <sz val="20"/>
        <color theme="1"/>
        <rFont val="標楷體"/>
        <family val="4"/>
        <charset val="136"/>
      </rPr>
      <t>乾香菇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整朵</t>
    </r>
    <r>
      <rPr>
        <sz val="20"/>
        <color theme="1"/>
        <rFont val="Times New Roman"/>
        <family val="1"/>
      </rPr>
      <t>)</t>
    </r>
  </si>
  <si>
    <r>
      <rPr>
        <sz val="20"/>
        <color theme="1"/>
        <rFont val="標楷體"/>
        <family val="4"/>
        <charset val="136"/>
      </rPr>
      <t>紅蔥頭碎</t>
    </r>
  </si>
  <si>
    <r>
      <rPr>
        <sz val="20"/>
        <color theme="1"/>
        <rFont val="標楷體"/>
        <family val="4"/>
        <charset val="136"/>
      </rPr>
      <t>五香粉</t>
    </r>
  </si>
  <si>
    <t>0.6K</t>
    <phoneticPr fontId="9" type="noConversion"/>
  </si>
  <si>
    <t>每人1罐(三校自理，幼兒園學生皆無)+截切水果(全校都有)</t>
    <phoneticPr fontId="9" type="noConversion"/>
  </si>
  <si>
    <t>0.5K</t>
    <phoneticPr fontId="9" type="noConversion"/>
  </si>
  <si>
    <t>1K</t>
    <phoneticPr fontId="9" type="noConversion"/>
  </si>
  <si>
    <t>以豆製品代替雞肉，其他維持</t>
    <phoneticPr fontId="9" type="noConversion"/>
  </si>
  <si>
    <t>筍干燒肉</t>
    <phoneticPr fontId="9" type="noConversion"/>
  </si>
  <si>
    <r>
      <rPr>
        <sz val="14"/>
        <rFont val="標楷體"/>
        <family val="4"/>
        <charset val="136"/>
      </rPr>
      <t>★粗板豆腐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切小塊</t>
    </r>
    <r>
      <rPr>
        <sz val="14"/>
        <rFont val="Times New Roman"/>
        <family val="1"/>
      </rPr>
      <t>)</t>
    </r>
    <phoneticPr fontId="9" type="noConversion"/>
  </si>
  <si>
    <t>冬瓜雙圓湯</t>
    <phoneticPr fontId="9" type="noConversion"/>
  </si>
  <si>
    <t>五香雞腿排*1</t>
    <phoneticPr fontId="9" type="noConversion"/>
  </si>
  <si>
    <t>以素品代替雞腿排，其他維持</t>
    <phoneticPr fontId="9" type="noConversion"/>
  </si>
  <si>
    <t>蠔油雞丁</t>
    <phoneticPr fontId="9" type="noConversion"/>
  </si>
  <si>
    <r>
      <rPr>
        <sz val="20"/>
        <color theme="1"/>
        <rFont val="標楷體"/>
        <family val="4"/>
        <charset val="136"/>
      </rPr>
      <t>食材名稱</t>
    </r>
    <phoneticPr fontId="14" type="noConversion"/>
  </si>
  <si>
    <r>
      <rPr>
        <sz val="16"/>
        <rFont val="標楷體"/>
        <family val="4"/>
        <charset val="136"/>
      </rPr>
      <t>以麵筋代替豬肉，去除洋蔥，其他維持</t>
    </r>
    <phoneticPr fontId="9" type="noConversion"/>
  </si>
  <si>
    <r>
      <rPr>
        <sz val="18"/>
        <color rgb="FFFF0000"/>
        <rFont val="標楷體"/>
        <family val="4"/>
        <charset val="136"/>
      </rPr>
      <t>★冷凍芋頭大丁</t>
    </r>
    <phoneticPr fontId="9" type="noConversion"/>
  </si>
  <si>
    <r>
      <rPr>
        <sz val="20"/>
        <rFont val="標楷體"/>
        <family val="4"/>
        <charset val="136"/>
      </rPr>
      <t>★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麵筋</t>
    </r>
    <phoneticPr fontId="9" type="noConversion"/>
  </si>
  <si>
    <r>
      <rPr>
        <sz val="20"/>
        <rFont val="標楷體"/>
        <family val="4"/>
        <charset val="136"/>
      </rPr>
      <t>高麗菜</t>
    </r>
    <phoneticPr fontId="9" type="noConversion"/>
  </si>
  <si>
    <r>
      <rPr>
        <sz val="16"/>
        <rFont val="標楷體"/>
        <family val="4"/>
        <charset val="136"/>
      </rPr>
      <t>去除柴魚片，其他維持</t>
    </r>
    <phoneticPr fontId="9" type="noConversion"/>
  </si>
  <si>
    <r>
      <rPr>
        <sz val="20"/>
        <rFont val="標楷體"/>
        <family val="4"/>
        <charset val="136"/>
      </rPr>
      <t>紅蘿蔔</t>
    </r>
    <phoneticPr fontId="9" type="noConversion"/>
  </si>
  <si>
    <r>
      <t>2</t>
    </r>
    <r>
      <rPr>
        <sz val="20"/>
        <rFont val="標楷體"/>
        <family val="4"/>
        <charset val="136"/>
      </rPr>
      <t>大包</t>
    </r>
    <r>
      <rPr>
        <sz val="20"/>
        <rFont val="Times New Roman"/>
        <family val="1"/>
      </rPr>
      <t>(100</t>
    </r>
    <r>
      <rPr>
        <sz val="20"/>
        <rFont val="標楷體"/>
        <family val="4"/>
        <charset val="136"/>
      </rPr>
      <t>公克</t>
    </r>
    <r>
      <rPr>
        <sz val="20"/>
        <rFont val="Times New Roman"/>
        <family val="1"/>
      </rPr>
      <t>)</t>
    </r>
    <phoneticPr fontId="9" type="noConversion"/>
  </si>
  <si>
    <r>
      <rPr>
        <sz val="20"/>
        <rFont val="標楷體"/>
        <family val="4"/>
        <charset val="136"/>
      </rPr>
      <t>時蔬</t>
    </r>
    <phoneticPr fontId="9" type="noConversion"/>
  </si>
  <si>
    <r>
      <rPr>
        <sz val="20"/>
        <rFont val="標楷體"/>
        <family val="4"/>
        <charset val="136"/>
      </rPr>
      <t>海帶根</t>
    </r>
  </si>
  <si>
    <r>
      <rPr>
        <sz val="16"/>
        <rFont val="標楷體"/>
        <family val="4"/>
        <charset val="136"/>
      </rPr>
      <t>以豆製品代替排骨，其它維持</t>
    </r>
    <phoneticPr fontId="9" type="noConversion"/>
  </si>
  <si>
    <r>
      <rPr>
        <sz val="18"/>
        <rFont val="標楷體"/>
        <family val="4"/>
        <charset val="136"/>
      </rPr>
      <t>軟排丁</t>
    </r>
  </si>
  <si>
    <r>
      <rPr>
        <sz val="18"/>
        <rFont val="標楷體"/>
        <family val="4"/>
        <charset val="136"/>
      </rPr>
      <t>薑絲</t>
    </r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</si>
  <si>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板豆腐</t>
    </r>
    <phoneticPr fontId="9" type="noConversion"/>
  </si>
  <si>
    <r>
      <rPr>
        <b/>
        <sz val="12"/>
        <rFont val="標楷體"/>
        <family val="4"/>
        <charset val="136"/>
      </rPr>
      <t>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罐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全校都有</t>
    </r>
    <r>
      <rPr>
        <b/>
        <sz val="12"/>
        <rFont val="Times New Roman"/>
        <family val="1"/>
      </rPr>
      <t>)+</t>
    </r>
    <r>
      <rPr>
        <b/>
        <sz val="12"/>
        <rFont val="標楷體"/>
        <family val="4"/>
        <charset val="136"/>
      </rPr>
      <t>幼兒園學生水果每人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份</t>
    </r>
    <phoneticPr fontId="9" type="noConversion"/>
  </si>
  <si>
    <r>
      <rPr>
        <sz val="20"/>
        <color theme="1"/>
        <rFont val="標楷體"/>
        <family val="4"/>
        <charset val="136"/>
      </rPr>
      <t>手工拉麵</t>
    </r>
    <phoneticPr fontId="9" type="noConversion"/>
  </si>
  <si>
    <r>
      <rPr>
        <sz val="16"/>
        <rFont val="標楷體"/>
        <family val="4"/>
        <charset val="136"/>
      </rPr>
      <t>以豆製品取代豬肉，去除紅蔥頭碎，其他維持</t>
    </r>
    <phoneticPr fontId="9" type="noConversion"/>
  </si>
  <si>
    <r>
      <rPr>
        <sz val="14"/>
        <color theme="1"/>
        <rFont val="標楷體"/>
        <family val="4"/>
        <charset val="136"/>
      </rPr>
      <t>豬絞肉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肥瘦比</t>
    </r>
    <r>
      <rPr>
        <sz val="14"/>
        <color theme="1"/>
        <rFont val="Times New Roman"/>
        <family val="1"/>
      </rPr>
      <t>=1:9)</t>
    </r>
    <phoneticPr fontId="9" type="noConversion"/>
  </si>
  <si>
    <r>
      <rPr>
        <sz val="20"/>
        <color theme="1"/>
        <rFont val="標楷體"/>
        <family val="4"/>
        <charset val="136"/>
      </rPr>
      <t>杏鮑菇</t>
    </r>
    <phoneticPr fontId="9" type="noConversion"/>
  </si>
  <si>
    <r>
      <rPr>
        <sz val="20"/>
        <rFont val="標楷體"/>
        <family val="4"/>
        <charset val="136"/>
      </rPr>
      <t>冷凍毛豆仁</t>
    </r>
    <phoneticPr fontId="9" type="noConversion"/>
  </si>
  <si>
    <r>
      <t>1</t>
    </r>
    <r>
      <rPr>
        <sz val="20"/>
        <rFont val="標楷體"/>
        <family val="4"/>
        <charset val="136"/>
      </rPr>
      <t>盒</t>
    </r>
    <phoneticPr fontId="9" type="noConversion"/>
  </si>
  <si>
    <r>
      <rPr>
        <sz val="20"/>
        <color theme="1"/>
        <rFont val="標楷體"/>
        <family val="4"/>
        <charset val="136"/>
      </rPr>
      <t>★素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豆干丁</t>
    </r>
    <phoneticPr fontId="9" type="noConversion"/>
  </si>
  <si>
    <r>
      <rPr>
        <sz val="16"/>
        <rFont val="標楷體"/>
        <family val="4"/>
        <charset val="136"/>
      </rPr>
      <t>以豆製品代替雞肉，其他維持</t>
    </r>
    <phoneticPr fontId="9" type="noConversion"/>
  </si>
  <si>
    <r>
      <rPr>
        <sz val="20"/>
        <color theme="1"/>
        <rFont val="標楷體"/>
        <family val="4"/>
        <charset val="136"/>
      </rPr>
      <t>大白菜</t>
    </r>
    <phoneticPr fontId="9" type="noConversion"/>
  </si>
  <si>
    <r>
      <rPr>
        <sz val="20"/>
        <color theme="1"/>
        <rFont val="標楷體"/>
        <family val="4"/>
        <charset val="136"/>
      </rPr>
      <t>★素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素雞片</t>
    </r>
    <phoneticPr fontId="9" type="noConversion"/>
  </si>
  <si>
    <r>
      <rPr>
        <sz val="20"/>
        <color theme="1"/>
        <rFont val="標楷體"/>
        <family val="4"/>
        <charset val="136"/>
      </rPr>
      <t>★素蠔油</t>
    </r>
    <phoneticPr fontId="9" type="noConversion"/>
  </si>
  <si>
    <r>
      <t>2</t>
    </r>
    <r>
      <rPr>
        <sz val="20"/>
        <rFont val="標楷體"/>
        <family val="4"/>
        <charset val="136"/>
      </rPr>
      <t>桶</t>
    </r>
    <phoneticPr fontId="9" type="noConversion"/>
  </si>
  <si>
    <r>
      <rPr>
        <sz val="14"/>
        <rFont val="標楷體"/>
        <family val="4"/>
        <charset val="136"/>
      </rPr>
      <t>去除蒜粗，其他維持</t>
    </r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</si>
  <si>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素丸</t>
    </r>
    <phoneticPr fontId="9" type="noConversion"/>
  </si>
  <si>
    <r>
      <rPr>
        <sz val="20"/>
        <rFont val="標楷體"/>
        <family val="4"/>
        <charset val="136"/>
      </rPr>
      <t>★燕麥</t>
    </r>
    <phoneticPr fontId="9" type="noConversion"/>
  </si>
  <si>
    <r>
      <rPr>
        <sz val="16"/>
        <rFont val="標楷體"/>
        <family val="4"/>
        <charset val="136"/>
      </rPr>
      <t>維持</t>
    </r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</si>
  <si>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-1/4</t>
    </r>
    <r>
      <rPr>
        <sz val="20"/>
        <rFont val="標楷體"/>
        <family val="4"/>
        <charset val="136"/>
      </rPr>
      <t>豆干</t>
    </r>
    <phoneticPr fontId="9" type="noConversion"/>
  </si>
  <si>
    <r>
      <rPr>
        <sz val="20"/>
        <rFont val="標楷體"/>
        <family val="4"/>
        <charset val="136"/>
      </rPr>
      <t>★雞蛋</t>
    </r>
    <phoneticPr fontId="9" type="noConversion"/>
  </si>
  <si>
    <r>
      <t>4</t>
    </r>
    <r>
      <rPr>
        <sz val="20"/>
        <rFont val="標楷體"/>
        <family val="4"/>
        <charset val="136"/>
      </rPr>
      <t>桶</t>
    </r>
    <phoneticPr fontId="9" type="noConversion"/>
  </si>
  <si>
    <r>
      <rPr>
        <sz val="20"/>
        <rFont val="標楷體"/>
        <family val="4"/>
        <charset val="136"/>
      </rPr>
      <t>冬瓜糖磚</t>
    </r>
    <phoneticPr fontId="9" type="noConversion"/>
  </si>
  <si>
    <r>
      <t>46</t>
    </r>
    <r>
      <rPr>
        <sz val="20"/>
        <rFont val="標楷體"/>
        <family val="4"/>
        <charset val="136"/>
      </rPr>
      <t>塊</t>
    </r>
    <phoneticPr fontId="9" type="noConversion"/>
  </si>
  <si>
    <r>
      <rPr>
        <sz val="20"/>
        <rFont val="標楷體"/>
        <family val="4"/>
        <charset val="136"/>
      </rPr>
      <t>粉圓</t>
    </r>
    <phoneticPr fontId="9" type="noConversion"/>
  </si>
  <si>
    <r>
      <rPr>
        <sz val="20"/>
        <rFont val="標楷體"/>
        <family val="4"/>
        <charset val="136"/>
      </rPr>
      <t>脆圓</t>
    </r>
    <phoneticPr fontId="9" type="noConversion"/>
  </si>
  <si>
    <r>
      <rPr>
        <b/>
        <sz val="9"/>
        <rFont val="標楷體"/>
        <family val="4"/>
        <charset val="136"/>
      </rPr>
      <t>幼稚園有</t>
    </r>
    <phoneticPr fontId="9" type="noConversion"/>
  </si>
  <si>
    <r>
      <rPr>
        <b/>
        <sz val="9"/>
        <rFont val="標楷體"/>
        <family val="4"/>
        <charset val="136"/>
      </rPr>
      <t>每人</t>
    </r>
    <r>
      <rPr>
        <b/>
        <sz val="9"/>
        <rFont val="Times New Roman"/>
        <family val="1"/>
      </rPr>
      <t>1</t>
    </r>
    <r>
      <rPr>
        <b/>
        <sz val="9"/>
        <rFont val="標楷體"/>
        <family val="4"/>
        <charset val="136"/>
      </rPr>
      <t>罐</t>
    </r>
    <r>
      <rPr>
        <b/>
        <sz val="9"/>
        <rFont val="Times New Roman"/>
        <family val="1"/>
      </rPr>
      <t>(</t>
    </r>
    <r>
      <rPr>
        <b/>
        <sz val="9"/>
        <rFont val="標楷體"/>
        <family val="4"/>
        <charset val="136"/>
      </rPr>
      <t>三校自理，幼兒園學生皆無</t>
    </r>
    <r>
      <rPr>
        <b/>
        <sz val="9"/>
        <rFont val="Times New Roman"/>
        <family val="1"/>
      </rPr>
      <t>)+</t>
    </r>
    <r>
      <rPr>
        <b/>
        <sz val="9"/>
        <rFont val="標楷體"/>
        <family val="4"/>
        <charset val="136"/>
      </rPr>
      <t>截切水果</t>
    </r>
    <r>
      <rPr>
        <b/>
        <sz val="9"/>
        <rFont val="Times New Roman"/>
        <family val="1"/>
      </rPr>
      <t>(</t>
    </r>
    <r>
      <rPr>
        <b/>
        <sz val="9"/>
        <rFont val="標楷體"/>
        <family val="4"/>
        <charset val="136"/>
      </rPr>
      <t>全校都有</t>
    </r>
    <r>
      <rPr>
        <b/>
        <sz val="9"/>
        <rFont val="Times New Roman"/>
        <family val="1"/>
      </rPr>
      <t>)</t>
    </r>
    <phoneticPr fontId="9" type="noConversion"/>
  </si>
  <si>
    <r>
      <rPr>
        <sz val="20"/>
        <rFont val="標楷體"/>
        <family val="4"/>
        <charset val="136"/>
      </rPr>
      <t>冷凍地瓜小丁</t>
    </r>
    <phoneticPr fontId="9" type="noConversion"/>
  </si>
  <si>
    <r>
      <rPr>
        <sz val="16"/>
        <rFont val="標楷體"/>
        <family val="4"/>
        <charset val="136"/>
      </rPr>
      <t>以豆製品代替雞肉，其他維持</t>
    </r>
    <phoneticPr fontId="9" type="noConversion"/>
  </si>
  <si>
    <r>
      <rPr>
        <sz val="20"/>
        <rFont val="標楷體"/>
        <family val="4"/>
        <charset val="136"/>
      </rPr>
      <t>五香粉</t>
    </r>
    <phoneticPr fontId="9" type="noConversion"/>
  </si>
  <si>
    <r>
      <rPr>
        <sz val="20"/>
        <rFont val="標楷體"/>
        <family val="4"/>
        <charset val="136"/>
      </rPr>
      <t>庫存</t>
    </r>
    <phoneticPr fontId="9" type="noConversion"/>
  </si>
  <si>
    <r>
      <rPr>
        <sz val="14"/>
        <rFont val="標楷體"/>
        <family val="4"/>
        <charset val="136"/>
      </rPr>
      <t>★素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大四角油豆腐</t>
    </r>
    <phoneticPr fontId="9" type="noConversion"/>
  </si>
  <si>
    <r>
      <t>25</t>
    </r>
    <r>
      <rPr>
        <sz val="20"/>
        <rFont val="標楷體"/>
        <family val="4"/>
        <charset val="136"/>
      </rPr>
      <t>個</t>
    </r>
    <phoneticPr fontId="9" type="noConversion"/>
  </si>
  <si>
    <r>
      <rPr>
        <sz val="16"/>
        <rFont val="標楷體"/>
        <family val="4"/>
        <charset val="136"/>
      </rPr>
      <t>維持</t>
    </r>
    <phoneticPr fontId="9" type="noConversion"/>
  </si>
  <si>
    <r>
      <rPr>
        <sz val="20"/>
        <rFont val="標楷體"/>
        <family val="4"/>
        <charset val="136"/>
      </rPr>
      <t>★凍豆腐</t>
    </r>
    <phoneticPr fontId="9" type="noConversion"/>
  </si>
  <si>
    <r>
      <rPr>
        <sz val="14"/>
        <rFont val="標楷體"/>
        <family val="4"/>
        <charset val="136"/>
      </rPr>
      <t>去除蒜粗，其他維持</t>
    </r>
    <phoneticPr fontId="9" type="noConversion"/>
  </si>
  <si>
    <r>
      <rPr>
        <sz val="16"/>
        <rFont val="標楷體"/>
        <family val="4"/>
        <charset val="136"/>
      </rPr>
      <t>去除大骨，其他維持</t>
    </r>
    <phoneticPr fontId="9" type="noConversion"/>
  </si>
  <si>
    <r>
      <rPr>
        <sz val="20"/>
        <rFont val="標楷體"/>
        <family val="4"/>
        <charset val="136"/>
      </rPr>
      <t>芹菜</t>
    </r>
    <phoneticPr fontId="9" type="noConversion"/>
  </si>
  <si>
    <r>
      <rPr>
        <sz val="16"/>
        <rFont val="標楷體"/>
        <family val="4"/>
        <charset val="136"/>
      </rPr>
      <t>營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養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析</t>
    </r>
  </si>
  <si>
    <r>
      <rPr>
        <sz val="16"/>
        <rFont val="標楷體"/>
        <family val="4"/>
        <charset val="136"/>
      </rPr>
      <t>國小</t>
    </r>
    <r>
      <rPr>
        <sz val="16"/>
        <rFont val="Times New Roman"/>
        <family val="1"/>
      </rPr>
      <t>1-3</t>
    </r>
    <r>
      <rPr>
        <sz val="16"/>
        <rFont val="標楷體"/>
        <family val="4"/>
        <charset val="136"/>
      </rPr>
      <t>年級學生</t>
    </r>
  </si>
  <si>
    <r>
      <rPr>
        <sz val="16"/>
        <rFont val="標楷體"/>
        <family val="4"/>
        <charset val="136"/>
      </rPr>
      <t>國小</t>
    </r>
    <r>
      <rPr>
        <sz val="16"/>
        <rFont val="Times New Roman"/>
        <family val="1"/>
      </rPr>
      <t>4-6</t>
    </r>
    <r>
      <rPr>
        <sz val="16"/>
        <rFont val="標楷體"/>
        <family val="4"/>
        <charset val="136"/>
      </rPr>
      <t>年級學生</t>
    </r>
  </si>
  <si>
    <r>
      <rPr>
        <sz val="20"/>
        <rFont val="標楷體"/>
        <family val="4"/>
        <charset val="136"/>
      </rPr>
      <t>總務主任：</t>
    </r>
    <phoneticPr fontId="11" type="noConversion"/>
  </si>
  <si>
    <t>鮮菇銀蘿湯</t>
    <phoneticPr fontId="9" type="noConversion"/>
  </si>
  <si>
    <t>椰香咖哩肉丁</t>
    <phoneticPr fontId="9" type="noConversion"/>
  </si>
  <si>
    <t>以豆製品取代豬肉丁，去除洋蔥，其他維持</t>
    <phoneticPr fontId="9" type="noConversion"/>
  </si>
  <si>
    <t>木須炒蛋</t>
    <phoneticPr fontId="9" type="noConversion"/>
  </si>
  <si>
    <r>
      <rPr>
        <sz val="20"/>
        <rFont val="標楷體"/>
        <family val="4"/>
        <charset val="136"/>
      </rPr>
      <t>★雞蛋</t>
    </r>
    <phoneticPr fontId="9" type="noConversion"/>
  </si>
  <si>
    <r>
      <rPr>
        <sz val="20"/>
        <rFont val="標楷體"/>
        <family val="4"/>
        <charset val="136"/>
      </rPr>
      <t>黑木耳</t>
    </r>
  </si>
  <si>
    <r>
      <rPr>
        <sz val="20"/>
        <rFont val="標楷體"/>
        <family val="4"/>
        <charset val="136"/>
      </rPr>
      <t>冷凍玉米粒</t>
    </r>
  </si>
  <si>
    <r>
      <rPr>
        <sz val="20"/>
        <rFont val="標楷體"/>
        <family val="4"/>
        <charset val="136"/>
      </rPr>
      <t>紅椒</t>
    </r>
  </si>
  <si>
    <t>番茄白花湯</t>
    <phoneticPr fontId="9" type="noConversion"/>
  </si>
  <si>
    <t>去除大骨，其他維持</t>
    <phoneticPr fontId="9" type="noConversion"/>
  </si>
  <si>
    <t>蔥燒雞腿*1</t>
    <phoneticPr fontId="9" type="noConversion"/>
  </si>
  <si>
    <t>去除洋蔥，其他維持</t>
    <phoneticPr fontId="9" type="noConversion"/>
  </si>
  <si>
    <t>泡菜凍腐湯</t>
    <phoneticPr fontId="9" type="noConversion"/>
  </si>
  <si>
    <r>
      <rPr>
        <sz val="20"/>
        <rFont val="標楷體"/>
        <family val="4"/>
        <charset val="136"/>
      </rPr>
      <t>★凍豆腐</t>
    </r>
    <phoneticPr fontId="9" type="noConversion"/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</si>
  <si>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素韓式泡菜</t>
    </r>
    <phoneticPr fontId="9" type="noConversion"/>
  </si>
  <si>
    <r>
      <rPr>
        <sz val="20"/>
        <rFont val="標楷體"/>
        <family val="4"/>
        <charset val="136"/>
      </rPr>
      <t>大白菜</t>
    </r>
    <phoneticPr fontId="9" type="noConversion"/>
  </si>
  <si>
    <r>
      <rPr>
        <sz val="20"/>
        <rFont val="標楷體"/>
        <family val="4"/>
        <charset val="136"/>
      </rPr>
      <t>大番茄</t>
    </r>
    <phoneticPr fontId="9" type="noConversion"/>
  </si>
  <si>
    <r>
      <rPr>
        <sz val="20"/>
        <rFont val="標楷體"/>
        <family val="4"/>
        <charset val="136"/>
      </rPr>
      <t>韓式辣醬</t>
    </r>
    <phoneticPr fontId="9" type="noConversion"/>
  </si>
  <si>
    <r>
      <t>1</t>
    </r>
    <r>
      <rPr>
        <sz val="12"/>
        <rFont val="標楷體"/>
        <family val="4"/>
        <charset val="136"/>
      </rPr>
      <t>盒</t>
    </r>
    <r>
      <rPr>
        <sz val="12"/>
        <rFont val="Times New Roman"/>
        <family val="1"/>
      </rPr>
      <t>(500</t>
    </r>
    <r>
      <rPr>
        <sz val="12"/>
        <rFont val="標楷體"/>
        <family val="4"/>
        <charset val="136"/>
      </rPr>
      <t>公克</t>
    </r>
    <r>
      <rPr>
        <sz val="12"/>
        <rFont val="Times New Roman"/>
        <family val="1"/>
      </rPr>
      <t>)</t>
    </r>
    <phoneticPr fontId="9" type="noConversion"/>
  </si>
  <si>
    <r>
      <t>去除豬肉片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其他維持</t>
    </r>
    <phoneticPr fontId="9" type="noConversion"/>
  </si>
  <si>
    <t>味噌拉麵</t>
    <phoneticPr fontId="9" type="noConversion"/>
  </si>
  <si>
    <r>
      <rPr>
        <sz val="20"/>
        <color theme="1"/>
        <rFont val="標楷體"/>
        <family val="4"/>
        <charset val="136"/>
      </rPr>
      <t>豬前腿肉片</t>
    </r>
    <phoneticPr fontId="11" type="noConversion"/>
  </si>
  <si>
    <r>
      <rPr>
        <sz val="20"/>
        <color theme="1"/>
        <rFont val="標楷體"/>
        <family val="4"/>
        <charset val="136"/>
      </rPr>
      <t>★素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炸豆包</t>
    </r>
    <phoneticPr fontId="11" type="noConversion"/>
  </si>
  <si>
    <t>豆醬魚丁</t>
    <phoneticPr fontId="9" type="noConversion"/>
  </si>
  <si>
    <t>以雞蛋代替豬肉，其他維持</t>
    <phoneticPr fontId="9" type="noConversion"/>
  </si>
  <si>
    <r>
      <rPr>
        <sz val="20"/>
        <rFont val="標楷體"/>
        <family val="4"/>
        <charset val="136"/>
      </rPr>
      <t>★油豆腐丁</t>
    </r>
    <phoneticPr fontId="9" type="noConversion"/>
  </si>
  <si>
    <r>
      <rPr>
        <sz val="20"/>
        <rFont val="標楷體"/>
        <family val="4"/>
        <charset val="136"/>
      </rPr>
      <t>米豆醬</t>
    </r>
    <phoneticPr fontId="9" type="noConversion"/>
  </si>
  <si>
    <r>
      <rPr>
        <sz val="20"/>
        <rFont val="標楷體"/>
        <family val="4"/>
        <charset val="136"/>
      </rPr>
      <t>青蒜苗</t>
    </r>
    <phoneticPr fontId="9" type="noConversion"/>
  </si>
  <si>
    <r>
      <rPr>
        <sz val="20"/>
        <rFont val="標楷體"/>
        <family val="4"/>
        <charset val="136"/>
      </rPr>
      <t>薑絲</t>
    </r>
    <phoneticPr fontId="9" type="noConversion"/>
  </si>
  <si>
    <r>
      <t>去除水鯊丁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洋蔥及青蒜苗，其他維持</t>
    </r>
    <phoneticPr fontId="9" type="noConversion"/>
  </si>
  <si>
    <t>四神湯</t>
    <phoneticPr fontId="9" type="noConversion"/>
  </si>
  <si>
    <r>
      <rPr>
        <sz val="20"/>
        <color theme="1"/>
        <rFont val="標楷體"/>
        <family val="4"/>
        <charset val="136"/>
      </rPr>
      <t>山藥</t>
    </r>
  </si>
  <si>
    <r>
      <rPr>
        <sz val="20"/>
        <color theme="1"/>
        <rFont val="標楷體"/>
        <family val="4"/>
        <charset val="136"/>
      </rPr>
      <t>四神包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新鮮</t>
    </r>
    <r>
      <rPr>
        <sz val="20"/>
        <color theme="1"/>
        <rFont val="Times New Roman"/>
        <family val="1"/>
      </rPr>
      <t>)</t>
    </r>
  </si>
  <si>
    <t>以豆製品代替豬肉片，其他維持</t>
    <phoneticPr fontId="9" type="noConversion"/>
  </si>
  <si>
    <r>
      <rPr>
        <sz val="18"/>
        <rFont val="標楷體"/>
        <family val="4"/>
        <charset val="136"/>
      </rPr>
      <t>蒜泥</t>
    </r>
  </si>
  <si>
    <r>
      <rPr>
        <sz val="20"/>
        <rFont val="標楷體"/>
        <family val="4"/>
        <charset val="136"/>
      </rPr>
      <t>豬腳丁</t>
    </r>
  </si>
  <si>
    <r>
      <rPr>
        <sz val="20"/>
        <rFont val="標楷體"/>
        <family val="4"/>
        <charset val="136"/>
      </rPr>
      <t>冰糖</t>
    </r>
  </si>
  <si>
    <r>
      <rPr>
        <sz val="20"/>
        <rFont val="標楷體"/>
        <family val="4"/>
        <charset val="136"/>
      </rPr>
      <t>滷包</t>
    </r>
  </si>
  <si>
    <r>
      <rPr>
        <sz val="20"/>
        <rFont val="標楷體"/>
        <family val="4"/>
        <charset val="136"/>
      </rPr>
      <t>八角</t>
    </r>
  </si>
  <si>
    <r>
      <rPr>
        <sz val="20"/>
        <rFont val="標楷體"/>
        <family val="4"/>
        <charset val="136"/>
      </rPr>
      <t>可樂</t>
    </r>
  </si>
  <si>
    <r>
      <rPr>
        <b/>
        <sz val="14"/>
        <rFont val="標楷體"/>
        <family val="4"/>
        <charset val="136"/>
      </rPr>
      <t>幼稚園有</t>
    </r>
  </si>
  <si>
    <r>
      <rPr>
        <sz val="20"/>
        <rFont val="標楷體"/>
        <family val="4"/>
        <charset val="136"/>
      </rPr>
      <t>麥片飯</t>
    </r>
    <phoneticPr fontId="9" type="noConversion"/>
  </si>
  <si>
    <r>
      <t>2</t>
    </r>
    <r>
      <rPr>
        <sz val="20"/>
        <rFont val="標楷體"/>
        <family val="4"/>
        <charset val="136"/>
      </rPr>
      <t>大桶</t>
    </r>
    <phoneticPr fontId="9" type="noConversion"/>
  </si>
  <si>
    <r>
      <t>2</t>
    </r>
    <r>
      <rPr>
        <sz val="20"/>
        <rFont val="標楷體"/>
        <family val="4"/>
        <charset val="136"/>
      </rPr>
      <t>大包</t>
    </r>
    <phoneticPr fontId="9" type="noConversion"/>
  </si>
  <si>
    <r>
      <rPr>
        <sz val="20"/>
        <color theme="1"/>
        <rFont val="標楷體"/>
        <family val="4"/>
        <charset val="136"/>
      </rPr>
      <t>大薏仁</t>
    </r>
    <phoneticPr fontId="9" type="noConversion"/>
  </si>
  <si>
    <r>
      <rPr>
        <sz val="20"/>
        <color theme="1"/>
        <rFont val="標楷體"/>
        <family val="4"/>
        <charset val="136"/>
      </rPr>
      <t>總務主任：</t>
    </r>
    <phoneticPr fontId="11" type="noConversion"/>
  </si>
  <si>
    <r>
      <rPr>
        <sz val="20"/>
        <color theme="1"/>
        <rFont val="標楷體"/>
        <family val="4"/>
        <charset val="136"/>
      </rPr>
      <t>食材名稱</t>
    </r>
    <phoneticPr fontId="14" type="noConversion"/>
  </si>
  <si>
    <r>
      <rPr>
        <sz val="16"/>
        <color theme="1"/>
        <rFont val="標楷體"/>
        <family val="4"/>
        <charset val="136"/>
      </rPr>
      <t>個人量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公克</t>
    </r>
    <r>
      <rPr>
        <sz val="16"/>
        <color theme="1"/>
        <rFont val="Times New Roman"/>
        <family val="1"/>
      </rPr>
      <t>)</t>
    </r>
    <phoneticPr fontId="14" type="noConversion"/>
  </si>
  <si>
    <r>
      <rPr>
        <sz val="16"/>
        <color theme="1"/>
        <rFont val="標楷體"/>
        <family val="4"/>
        <charset val="136"/>
      </rPr>
      <t>總重量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公斤</t>
    </r>
    <r>
      <rPr>
        <sz val="16"/>
        <color theme="1"/>
        <rFont val="Times New Roman"/>
        <family val="1"/>
      </rPr>
      <t>)</t>
    </r>
    <phoneticPr fontId="14" type="noConversion"/>
  </si>
  <si>
    <r>
      <rPr>
        <sz val="16"/>
        <color theme="1"/>
        <rFont val="標楷體"/>
        <family val="4"/>
        <charset val="136"/>
      </rPr>
      <t>訂購總量</t>
    </r>
    <phoneticPr fontId="14" type="noConversion"/>
  </si>
  <si>
    <r>
      <t>10</t>
    </r>
    <r>
      <rPr>
        <sz val="20"/>
        <rFont val="標楷體"/>
        <family val="4"/>
        <charset val="136"/>
      </rPr>
      <t>罐</t>
    </r>
    <phoneticPr fontId="9" type="noConversion"/>
  </si>
  <si>
    <r>
      <t>6</t>
    </r>
    <r>
      <rPr>
        <sz val="20"/>
        <rFont val="標楷體"/>
        <family val="4"/>
        <charset val="136"/>
      </rPr>
      <t>盒</t>
    </r>
    <phoneticPr fontId="9" type="noConversion"/>
  </si>
  <si>
    <r>
      <t>2</t>
    </r>
    <r>
      <rPr>
        <sz val="20"/>
        <rFont val="標楷體"/>
        <family val="4"/>
        <charset val="136"/>
      </rPr>
      <t>包</t>
    </r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</si>
  <si>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豆腸</t>
    </r>
    <phoneticPr fontId="9" type="noConversion"/>
  </si>
  <si>
    <r>
      <rPr>
        <sz val="20"/>
        <rFont val="標楷體"/>
        <family val="4"/>
        <charset val="136"/>
      </rPr>
      <t>時蔬</t>
    </r>
    <phoneticPr fontId="9" type="noConversion"/>
  </si>
  <si>
    <r>
      <rPr>
        <sz val="20"/>
        <rFont val="標楷體"/>
        <family val="4"/>
        <charset val="136"/>
      </rPr>
      <t>冷凍白花菜</t>
    </r>
    <phoneticPr fontId="9" type="noConversion"/>
  </si>
  <si>
    <r>
      <rPr>
        <sz val="20"/>
        <rFont val="標楷體"/>
        <family val="4"/>
        <charset val="136"/>
      </rPr>
      <t>牛番茄</t>
    </r>
    <phoneticPr fontId="9" type="noConversion"/>
  </si>
  <si>
    <r>
      <rPr>
        <sz val="20"/>
        <rFont val="標楷體"/>
        <family val="4"/>
        <charset val="136"/>
      </rPr>
      <t>芹菜</t>
    </r>
    <phoneticPr fontId="9" type="noConversion"/>
  </si>
  <si>
    <r>
      <rPr>
        <sz val="20"/>
        <rFont val="標楷體"/>
        <family val="4"/>
        <charset val="136"/>
      </rPr>
      <t>豬大骨</t>
    </r>
    <phoneticPr fontId="9" type="noConversion"/>
  </si>
  <si>
    <r>
      <rPr>
        <sz val="20"/>
        <rFont val="標楷體"/>
        <family val="4"/>
        <charset val="136"/>
      </rPr>
      <t>青蔥</t>
    </r>
    <phoneticPr fontId="9" type="noConversion"/>
  </si>
  <si>
    <r>
      <rPr>
        <sz val="20"/>
        <rFont val="標楷體"/>
        <family val="4"/>
        <charset val="136"/>
      </rPr>
      <t>薑片</t>
    </r>
    <phoneticPr fontId="9" type="noConversion"/>
  </si>
  <si>
    <r>
      <t>1</t>
    </r>
    <r>
      <rPr>
        <sz val="20"/>
        <rFont val="標楷體"/>
        <family val="4"/>
        <charset val="136"/>
      </rPr>
      <t>罐</t>
    </r>
    <phoneticPr fontId="9" type="noConversion"/>
  </si>
  <si>
    <r>
      <rPr>
        <sz val="14"/>
        <rFont val="標楷體"/>
        <family val="4"/>
        <charset val="136"/>
      </rPr>
      <t>★素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炸豆包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大片</t>
    </r>
    <r>
      <rPr>
        <sz val="14"/>
        <rFont val="Times New Roman"/>
        <family val="1"/>
      </rPr>
      <t>)</t>
    </r>
    <phoneticPr fontId="9" type="noConversion"/>
  </si>
  <si>
    <r>
      <rPr>
        <sz val="18"/>
        <rFont val="標楷體"/>
        <family val="4"/>
        <charset val="136"/>
      </rPr>
      <t>黃豆芽</t>
    </r>
    <phoneticPr fontId="9" type="noConversion"/>
  </si>
  <si>
    <r>
      <rPr>
        <sz val="18"/>
        <rFont val="標楷體"/>
        <family val="4"/>
        <charset val="136"/>
      </rPr>
      <t>海帶絲</t>
    </r>
    <phoneticPr fontId="9" type="noConversion"/>
  </si>
  <si>
    <r>
      <rPr>
        <sz val="18"/>
        <rFont val="標楷體"/>
        <family val="4"/>
        <charset val="136"/>
      </rPr>
      <t>★豆干片</t>
    </r>
    <phoneticPr fontId="9" type="noConversion"/>
  </si>
  <si>
    <r>
      <rPr>
        <sz val="18"/>
        <rFont val="標楷體"/>
        <family val="4"/>
        <charset val="136"/>
      </rPr>
      <t>芹菜</t>
    </r>
    <phoneticPr fontId="9" type="noConversion"/>
  </si>
  <si>
    <r>
      <rPr>
        <sz val="20"/>
        <rFont val="標楷體"/>
        <family val="4"/>
        <charset val="136"/>
      </rPr>
      <t>★麻油</t>
    </r>
    <phoneticPr fontId="9" type="noConversion"/>
  </si>
  <si>
    <r>
      <rPr>
        <sz val="20"/>
        <rFont val="標楷體"/>
        <family val="4"/>
        <charset val="136"/>
      </rPr>
      <t>豬前腿肉片</t>
    </r>
    <phoneticPr fontId="9" type="noConversion"/>
  </si>
  <si>
    <r>
      <rPr>
        <sz val="14"/>
        <rFont val="標楷體"/>
        <family val="4"/>
        <charset val="136"/>
      </rPr>
      <t>韓式泡菜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不要太辣</t>
    </r>
    <r>
      <rPr>
        <sz val="14"/>
        <rFont val="Times New Roman"/>
        <family val="1"/>
      </rPr>
      <t>)</t>
    </r>
    <phoneticPr fontId="9" type="noConversion"/>
  </si>
  <si>
    <r>
      <rPr>
        <b/>
        <sz val="12"/>
        <rFont val="標楷體"/>
        <family val="4"/>
        <charset val="136"/>
      </rPr>
      <t>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罐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全校都有</t>
    </r>
    <r>
      <rPr>
        <b/>
        <sz val="12"/>
        <rFont val="Times New Roman"/>
        <family val="1"/>
      </rPr>
      <t>)+</t>
    </r>
    <r>
      <rPr>
        <b/>
        <sz val="12"/>
        <rFont val="標楷體"/>
        <family val="4"/>
        <charset val="136"/>
      </rPr>
      <t>幼兒園學生水果每人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份</t>
    </r>
    <phoneticPr fontId="9" type="noConversion"/>
  </si>
  <si>
    <r>
      <rPr>
        <sz val="20"/>
        <color theme="1"/>
        <rFont val="標楷體"/>
        <family val="4"/>
        <charset val="136"/>
      </rPr>
      <t>手工拉麵</t>
    </r>
    <phoneticPr fontId="11" type="noConversion"/>
  </si>
  <si>
    <r>
      <rPr>
        <sz val="20"/>
        <color theme="1"/>
        <rFont val="標楷體"/>
        <family val="4"/>
        <charset val="136"/>
      </rPr>
      <t>玉米粒</t>
    </r>
    <phoneticPr fontId="11" type="noConversion"/>
  </si>
  <si>
    <r>
      <rPr>
        <sz val="20"/>
        <color theme="1"/>
        <rFont val="標楷體"/>
        <family val="4"/>
        <charset val="136"/>
      </rPr>
      <t>高麗菜</t>
    </r>
    <phoneticPr fontId="11" type="noConversion"/>
  </si>
  <si>
    <r>
      <rPr>
        <sz val="20"/>
        <color theme="1"/>
        <rFont val="標楷體"/>
        <family val="4"/>
        <charset val="136"/>
      </rPr>
      <t>木耳</t>
    </r>
    <phoneticPr fontId="11" type="noConversion"/>
  </si>
  <si>
    <r>
      <rPr>
        <sz val="20"/>
        <color theme="1"/>
        <rFont val="標楷體"/>
        <family val="4"/>
        <charset val="136"/>
      </rPr>
      <t>味噌醬</t>
    </r>
    <phoneticPr fontId="11" type="noConversion"/>
  </si>
  <si>
    <r>
      <t>1</t>
    </r>
    <r>
      <rPr>
        <sz val="20"/>
        <rFont val="標楷體"/>
        <family val="4"/>
        <charset val="136"/>
      </rPr>
      <t>大包</t>
    </r>
    <phoneticPr fontId="9" type="noConversion"/>
  </si>
  <si>
    <r>
      <t>1</t>
    </r>
    <r>
      <rPr>
        <sz val="20"/>
        <rFont val="標楷體"/>
        <family val="4"/>
        <charset val="136"/>
      </rPr>
      <t>包</t>
    </r>
    <phoneticPr fontId="9" type="noConversion"/>
  </si>
  <si>
    <r>
      <t>1</t>
    </r>
    <r>
      <rPr>
        <sz val="20"/>
        <rFont val="標楷體"/>
        <family val="4"/>
        <charset val="136"/>
      </rPr>
      <t>包</t>
    </r>
    <phoneticPr fontId="9" type="noConversion"/>
  </si>
  <si>
    <r>
      <t>8</t>
    </r>
    <r>
      <rPr>
        <sz val="20"/>
        <rFont val="標楷體"/>
        <family val="4"/>
        <charset val="136"/>
      </rPr>
      <t>大瓶</t>
    </r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</si>
  <si>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雞蛋</t>
    </r>
  </si>
  <si>
    <r>
      <rPr>
        <sz val="20"/>
        <rFont val="標楷體"/>
        <family val="4"/>
        <charset val="136"/>
      </rPr>
      <t>奶黃包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奇美</t>
    </r>
    <r>
      <rPr>
        <sz val="20"/>
        <rFont val="Times New Roman"/>
        <family val="1"/>
      </rPr>
      <t>)</t>
    </r>
    <phoneticPr fontId="9" type="noConversion"/>
  </si>
  <si>
    <r>
      <rPr>
        <sz val="14"/>
        <rFont val="標楷體"/>
        <family val="4"/>
        <charset val="136"/>
      </rPr>
      <t>★水鯊魚丁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未包冰</t>
    </r>
    <r>
      <rPr>
        <sz val="14"/>
        <rFont val="Times New Roman"/>
        <family val="1"/>
      </rPr>
      <t>)</t>
    </r>
    <phoneticPr fontId="9" type="noConversion"/>
  </si>
  <si>
    <r>
      <rPr>
        <sz val="20"/>
        <rFont val="標楷體"/>
        <family val="4"/>
        <charset val="136"/>
      </rPr>
      <t>黑輪條</t>
    </r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</si>
  <si>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素米血</t>
    </r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</si>
  <si>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素甜條</t>
    </r>
    <phoneticPr fontId="9" type="noConversion"/>
  </si>
  <si>
    <r>
      <t>10</t>
    </r>
    <r>
      <rPr>
        <sz val="20"/>
        <rFont val="標楷體"/>
        <family val="4"/>
        <charset val="136"/>
      </rPr>
      <t>包</t>
    </r>
    <phoneticPr fontId="9" type="noConversion"/>
  </si>
  <si>
    <r>
      <rPr>
        <b/>
        <sz val="12"/>
        <rFont val="標楷體"/>
        <family val="4"/>
        <charset val="136"/>
      </rPr>
      <t>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個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全校有</t>
    </r>
    <r>
      <rPr>
        <b/>
        <sz val="12"/>
        <rFont val="Times New Roman"/>
        <family val="1"/>
      </rPr>
      <t>)</t>
    </r>
    <phoneticPr fontId="9" type="noConversion"/>
  </si>
  <si>
    <t>香菇肉燥</t>
    <phoneticPr fontId="9" type="noConversion"/>
  </si>
  <si>
    <t>芹菜</t>
    <phoneticPr fontId="9" type="noConversion"/>
  </si>
  <si>
    <r>
      <rPr>
        <sz val="14"/>
        <rFont val="標楷體"/>
        <family val="4"/>
        <charset val="136"/>
      </rPr>
      <t>以素丸代替虱目魚羹，其他維持</t>
    </r>
    <phoneticPr fontId="9" type="noConversion"/>
  </si>
  <si>
    <r>
      <rPr>
        <sz val="14"/>
        <rFont val="標楷體"/>
        <family val="4"/>
        <charset val="136"/>
      </rPr>
      <t>以豆製品代替豬肉，其他維持</t>
    </r>
    <phoneticPr fontId="9" type="noConversion"/>
  </si>
  <si>
    <r>
      <rPr>
        <sz val="20"/>
        <rFont val="標楷體"/>
        <family val="4"/>
        <charset val="136"/>
      </rPr>
      <t>杏鮑菇</t>
    </r>
    <phoneticPr fontId="11" type="noConversion"/>
  </si>
  <si>
    <r>
      <rPr>
        <sz val="20"/>
        <rFont val="標楷體"/>
        <family val="4"/>
        <charset val="136"/>
      </rPr>
      <t>豬前腿肉丁</t>
    </r>
    <phoneticPr fontId="11" type="noConversion"/>
  </si>
  <si>
    <r>
      <rPr>
        <sz val="20"/>
        <rFont val="標楷體"/>
        <family val="4"/>
        <charset val="136"/>
      </rPr>
      <t>馬鈴薯</t>
    </r>
    <phoneticPr fontId="11" type="noConversion"/>
  </si>
  <si>
    <r>
      <rPr>
        <sz val="20"/>
        <rFont val="標楷體"/>
        <family val="4"/>
        <charset val="136"/>
      </rPr>
      <t>洋蔥</t>
    </r>
    <phoneticPr fontId="11" type="noConversion"/>
  </si>
  <si>
    <r>
      <rPr>
        <sz val="20"/>
        <rFont val="標楷體"/>
        <family val="4"/>
        <charset val="136"/>
      </rPr>
      <t>椰漿</t>
    </r>
    <phoneticPr fontId="11" type="noConversion"/>
  </si>
  <si>
    <r>
      <rPr>
        <sz val="20"/>
        <rFont val="標楷體"/>
        <family val="4"/>
        <charset val="136"/>
      </rPr>
      <t>咖哩塊</t>
    </r>
    <phoneticPr fontId="11" type="noConversion"/>
  </si>
  <si>
    <r>
      <rPr>
        <sz val="20"/>
        <rFont val="標楷體"/>
        <family val="4"/>
        <charset val="136"/>
      </rPr>
      <t>咖哩粉</t>
    </r>
    <phoneticPr fontId="11" type="noConversion"/>
  </si>
  <si>
    <t>★五穀米</t>
    <phoneticPr fontId="9" type="noConversion"/>
  </si>
  <si>
    <t>番茄醬</t>
    <phoneticPr fontId="9" type="noConversion"/>
  </si>
  <si>
    <r>
      <t>4</t>
    </r>
    <r>
      <rPr>
        <sz val="20"/>
        <rFont val="標楷體"/>
        <family val="4"/>
        <charset val="136"/>
      </rPr>
      <t>桶</t>
    </r>
    <phoneticPr fontId="9" type="noConversion"/>
  </si>
  <si>
    <t>紅燒凍腐煲</t>
    <phoneticPr fontId="9" type="noConversion"/>
  </si>
  <si>
    <t>★五穀米</t>
    <phoneticPr fontId="9" type="noConversion"/>
  </si>
  <si>
    <r>
      <t>1</t>
    </r>
    <r>
      <rPr>
        <sz val="20"/>
        <rFont val="細明體"/>
        <family val="3"/>
        <charset val="136"/>
      </rPr>
      <t>盒</t>
    </r>
    <phoneticPr fontId="9" type="noConversion"/>
  </si>
  <si>
    <t>螞蟻上樹</t>
    <phoneticPr fontId="9" type="noConversion"/>
  </si>
  <si>
    <r>
      <rPr>
        <b/>
        <sz val="12"/>
        <rFont val="標楷體"/>
        <family val="4"/>
        <charset val="136"/>
      </rPr>
      <t>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個</t>
    </r>
    <r>
      <rPr>
        <b/>
        <sz val="9"/>
        <rFont val="Times New Roman"/>
        <family val="1"/>
      </rPr>
      <t/>
    </r>
    <phoneticPr fontId="9" type="noConversion"/>
  </si>
  <si>
    <r>
      <rPr>
        <sz val="20"/>
        <color rgb="FFFF0000"/>
        <rFont val="標楷體"/>
        <family val="4"/>
        <charset val="136"/>
      </rPr>
      <t>冬粉</t>
    </r>
  </si>
  <si>
    <r>
      <rPr>
        <sz val="20"/>
        <color theme="1"/>
        <rFont val="標楷體"/>
        <family val="4"/>
        <charset val="136"/>
      </rPr>
      <t>木耳</t>
    </r>
  </si>
  <si>
    <r>
      <rPr>
        <sz val="20"/>
        <color theme="1"/>
        <rFont val="標楷體"/>
        <family val="4"/>
        <charset val="136"/>
      </rPr>
      <t>★素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雞蛋</t>
    </r>
    <phoneticPr fontId="9" type="noConversion"/>
  </si>
  <si>
    <t>沙茶醬</t>
    <phoneticPr fontId="9" type="noConversion"/>
  </si>
  <si>
    <r>
      <t>1</t>
    </r>
    <r>
      <rPr>
        <sz val="20"/>
        <rFont val="細明體"/>
        <family val="3"/>
        <charset val="136"/>
      </rPr>
      <t>罐</t>
    </r>
    <phoneticPr fontId="9" type="noConversion"/>
  </si>
  <si>
    <r>
      <rPr>
        <sz val="20"/>
        <rFont val="標楷體"/>
        <family val="4"/>
        <charset val="136"/>
      </rPr>
      <t>★素食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豆干丁</t>
    </r>
    <phoneticPr fontId="11" type="noConversion"/>
  </si>
  <si>
    <t>豬絞肉(肥瘦比=1:9)</t>
  </si>
  <si>
    <t>白干絲</t>
    <phoneticPr fontId="9" type="noConversion"/>
  </si>
  <si>
    <t>海帶干絲</t>
    <phoneticPr fontId="9" type="noConversion"/>
  </si>
  <si>
    <t>去除蒜粗，其他維持</t>
    <phoneticPr fontId="9" type="noConversion"/>
  </si>
  <si>
    <t>香酥虱目魚排</t>
    <phoneticPr fontId="9" type="noConversion"/>
  </si>
  <si>
    <t>糖醋雞翅*1</t>
    <phoneticPr fontId="9" type="noConversion"/>
  </si>
  <si>
    <r>
      <t>4</t>
    </r>
    <r>
      <rPr>
        <sz val="20"/>
        <rFont val="細明體"/>
        <family val="3"/>
        <charset val="136"/>
      </rPr>
      <t>桶</t>
    </r>
    <phoneticPr fontId="9" type="noConversion"/>
  </si>
  <si>
    <r>
      <t>1</t>
    </r>
    <r>
      <rPr>
        <sz val="20"/>
        <rFont val="細明體"/>
        <family val="3"/>
        <charset val="136"/>
      </rPr>
      <t>桶</t>
    </r>
    <phoneticPr fontId="9" type="noConversion"/>
  </si>
  <si>
    <r>
      <t>24</t>
    </r>
    <r>
      <rPr>
        <sz val="20"/>
        <rFont val="細明體"/>
        <family val="3"/>
        <charset val="136"/>
      </rPr>
      <t>片</t>
    </r>
    <phoneticPr fontId="9" type="noConversion"/>
  </si>
  <si>
    <t>以豆製品代替雞翅，其他維持</t>
    <phoneticPr fontId="9" type="noConversion"/>
  </si>
  <si>
    <t>咖哩沙茶炒麵</t>
    <phoneticPr fontId="9" type="noConversion"/>
  </si>
  <si>
    <t>手工拉麵</t>
    <phoneticPr fontId="9" type="noConversion"/>
  </si>
  <si>
    <t>豬前腿肉絲</t>
    <phoneticPr fontId="9" type="noConversion"/>
  </si>
  <si>
    <r>
      <rPr>
        <sz val="20"/>
        <color theme="1"/>
        <rFont val="標楷體"/>
        <family val="4"/>
        <charset val="136"/>
      </rPr>
      <t>綠豆芽</t>
    </r>
  </si>
  <si>
    <t>黑木耳</t>
    <phoneticPr fontId="11" type="noConversion"/>
  </si>
  <si>
    <t>沙茶醬</t>
    <phoneticPr fontId="9" type="noConversion"/>
  </si>
  <si>
    <t>咖哩粉</t>
    <phoneticPr fontId="9" type="noConversion"/>
  </si>
  <si>
    <r>
      <t>2</t>
    </r>
    <r>
      <rPr>
        <sz val="20"/>
        <rFont val="細明體"/>
        <family val="3"/>
        <charset val="136"/>
      </rPr>
      <t>桶</t>
    </r>
    <phoneticPr fontId="9" type="noConversion"/>
  </si>
  <si>
    <r>
      <t>2</t>
    </r>
    <r>
      <rPr>
        <sz val="20"/>
        <rFont val="細明體"/>
        <family val="3"/>
        <charset val="136"/>
      </rPr>
      <t>包</t>
    </r>
    <phoneticPr fontId="9" type="noConversion"/>
  </si>
  <si>
    <r>
      <rPr>
        <sz val="20"/>
        <rFont val="細明體"/>
        <family val="3"/>
        <charset val="136"/>
      </rPr>
      <t>★</t>
    </r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素甜條</t>
    </r>
    <phoneticPr fontId="9" type="noConversion"/>
  </si>
  <si>
    <t>★素食-雞蛋</t>
    <phoneticPr fontId="11" type="noConversion"/>
  </si>
  <si>
    <t>馬鈴薯燉肉</t>
    <phoneticPr fontId="9" type="noConversion"/>
  </si>
  <si>
    <t>以豆製品代替豬肉，去除洋蔥，其他維持</t>
    <phoneticPr fontId="9" type="noConversion"/>
  </si>
  <si>
    <t>黑糖四寶湯</t>
    <phoneticPr fontId="9" type="noConversion"/>
  </si>
  <si>
    <r>
      <t>4</t>
    </r>
    <r>
      <rPr>
        <sz val="20"/>
        <rFont val="細明體"/>
        <family val="3"/>
        <charset val="136"/>
      </rPr>
      <t>桶</t>
    </r>
    <phoneticPr fontId="9" type="noConversion"/>
  </si>
  <si>
    <t>番茄糊</t>
    <phoneticPr fontId="9" type="noConversion"/>
  </si>
  <si>
    <r>
      <t>2</t>
    </r>
    <r>
      <rPr>
        <sz val="20"/>
        <rFont val="細明體"/>
        <family val="3"/>
        <charset val="136"/>
      </rPr>
      <t>桶</t>
    </r>
    <phoneticPr fontId="9" type="noConversion"/>
  </si>
  <si>
    <t>清雞肉丁</t>
    <phoneticPr fontId="9" type="noConversion"/>
  </si>
  <si>
    <t>以豆製品代替雞肉，去除洋蔥，其他維持</t>
    <phoneticPr fontId="9" type="noConversion"/>
  </si>
  <si>
    <t>青木瓜排骨湯</t>
    <phoneticPr fontId="9" type="noConversion"/>
  </si>
  <si>
    <r>
      <rPr>
        <sz val="20"/>
        <color theme="1"/>
        <rFont val="標楷體"/>
        <family val="4"/>
        <charset val="136"/>
      </rPr>
      <t>青木瓜</t>
    </r>
    <phoneticPr fontId="9" type="noConversion"/>
  </si>
  <si>
    <r>
      <rPr>
        <sz val="20"/>
        <color theme="1"/>
        <rFont val="標楷體"/>
        <family val="4"/>
        <charset val="136"/>
      </rPr>
      <t>中排丁</t>
    </r>
  </si>
  <si>
    <r>
      <rPr>
        <sz val="20"/>
        <color theme="1"/>
        <rFont val="標楷體"/>
        <family val="4"/>
        <charset val="136"/>
      </rPr>
      <t>軟骨丁</t>
    </r>
  </si>
  <si>
    <r>
      <rPr>
        <sz val="20"/>
        <color theme="1"/>
        <rFont val="標楷體"/>
        <family val="4"/>
        <charset val="136"/>
      </rPr>
      <t>★素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豆包絲</t>
    </r>
    <phoneticPr fontId="9" type="noConversion"/>
  </si>
  <si>
    <t>0.6K</t>
    <phoneticPr fontId="9" type="noConversion"/>
  </si>
  <si>
    <t>高麗菜</t>
    <phoneticPr fontId="9" type="noConversion"/>
  </si>
  <si>
    <t>日式蒸蛋</t>
    <phoneticPr fontId="9" type="noConversion"/>
  </si>
  <si>
    <r>
      <rPr>
        <sz val="20"/>
        <rFont val="標楷體"/>
        <family val="4"/>
        <charset val="136"/>
      </rPr>
      <t>雞蛋</t>
    </r>
  </si>
  <si>
    <r>
      <rPr>
        <sz val="20"/>
        <rFont val="標楷體"/>
        <family val="4"/>
        <charset val="136"/>
      </rPr>
      <t>玉米粒</t>
    </r>
  </si>
  <si>
    <r>
      <rPr>
        <sz val="20"/>
        <rFont val="標楷體"/>
        <family val="4"/>
        <charset val="136"/>
      </rPr>
      <t>魚板</t>
    </r>
  </si>
  <si>
    <r>
      <rPr>
        <sz val="20"/>
        <rFont val="標楷體"/>
        <family val="4"/>
        <charset val="136"/>
      </rPr>
      <t>柴魚醬油</t>
    </r>
  </si>
  <si>
    <r>
      <rPr>
        <sz val="20"/>
        <rFont val="標楷體"/>
        <family val="4"/>
        <charset val="136"/>
      </rPr>
      <t>年糕紙</t>
    </r>
  </si>
  <si>
    <r>
      <t>63</t>
    </r>
    <r>
      <rPr>
        <sz val="20"/>
        <rFont val="細明體"/>
        <family val="3"/>
        <charset val="136"/>
      </rPr>
      <t>張</t>
    </r>
    <phoneticPr fontId="9" type="noConversion"/>
  </si>
  <si>
    <t>去除魚板及柴魚醬油，其他維持</t>
    <phoneticPr fontId="9" type="noConversion"/>
  </si>
  <si>
    <r>
      <rPr>
        <sz val="14"/>
        <rFont val="標楷體"/>
        <family val="4"/>
        <charset val="136"/>
      </rPr>
      <t>去除蒜粗，其他維持</t>
    </r>
    <phoneticPr fontId="9" type="noConversion"/>
  </si>
  <si>
    <r>
      <rPr>
        <b/>
        <sz val="12"/>
        <rFont val="標楷體"/>
        <family val="4"/>
        <charset val="136"/>
      </rPr>
      <t>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個</t>
    </r>
    <r>
      <rPr>
        <b/>
        <sz val="9"/>
        <rFont val="Times New Roman"/>
        <family val="1"/>
      </rPr>
      <t/>
    </r>
    <phoneticPr fontId="9" type="noConversion"/>
  </si>
  <si>
    <t>維持</t>
    <phoneticPr fontId="9" type="noConversion"/>
  </si>
  <si>
    <t>黑糖</t>
    <phoneticPr fontId="9" type="noConversion"/>
  </si>
  <si>
    <t>番茄蛋花湯</t>
    <phoneticPr fontId="9" type="noConversion"/>
  </si>
  <si>
    <r>
      <rPr>
        <sz val="20"/>
        <rFont val="標楷體"/>
        <family val="4"/>
        <charset val="136"/>
      </rPr>
      <t>雞蛋</t>
    </r>
    <phoneticPr fontId="11" type="noConversion"/>
  </si>
  <si>
    <r>
      <rPr>
        <sz val="20"/>
        <rFont val="標楷體"/>
        <family val="4"/>
        <charset val="136"/>
      </rPr>
      <t>番茄</t>
    </r>
    <phoneticPr fontId="11" type="noConversion"/>
  </si>
  <si>
    <t>2K</t>
    <phoneticPr fontId="9" type="noConversion"/>
  </si>
  <si>
    <t>去除青蔥，其他維持</t>
    <phoneticPr fontId="9" type="noConversion"/>
  </si>
  <si>
    <t>滷包(源泉興)</t>
    <phoneticPr fontId="9" type="noConversion"/>
  </si>
  <si>
    <t>番茄燒雞</t>
    <phoneticPr fontId="9" type="noConversion"/>
  </si>
  <si>
    <r>
      <rPr>
        <sz val="14"/>
        <rFont val="標楷體"/>
        <family val="4"/>
        <charset val="136"/>
      </rPr>
      <t>豬絞肉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肥瘦比</t>
    </r>
    <r>
      <rPr>
        <sz val="14"/>
        <rFont val="Times New Roman"/>
        <family val="1"/>
      </rPr>
      <t>=1:9)</t>
    </r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</si>
  <si>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板豆腐</t>
    </r>
  </si>
  <si>
    <r>
      <rPr>
        <sz val="20"/>
        <color theme="1"/>
        <rFont val="標楷體"/>
        <family val="4"/>
        <charset val="136"/>
      </rPr>
      <t>胡蘿蔔</t>
    </r>
  </si>
  <si>
    <r>
      <rPr>
        <sz val="20"/>
        <color theme="1"/>
        <rFont val="標楷體"/>
        <family val="4"/>
        <charset val="136"/>
      </rPr>
      <t>筍籤</t>
    </r>
  </si>
  <si>
    <r>
      <rPr>
        <sz val="20"/>
        <color theme="1"/>
        <rFont val="標楷體"/>
        <family val="4"/>
        <charset val="136"/>
      </rPr>
      <t>太白粉</t>
    </r>
  </si>
  <si>
    <t>維持</t>
    <phoneticPr fontId="9" type="noConversion"/>
  </si>
  <si>
    <t>2.4K</t>
    <phoneticPr fontId="9" type="noConversion"/>
  </si>
  <si>
    <r>
      <rPr>
        <sz val="20"/>
        <color theme="1"/>
        <rFont val="標楷體"/>
        <family val="4"/>
        <charset val="136"/>
      </rPr>
      <t>綠咖哩</t>
    </r>
    <phoneticPr fontId="9" type="noConversion"/>
  </si>
  <si>
    <r>
      <t>2</t>
    </r>
    <r>
      <rPr>
        <sz val="20"/>
        <rFont val="標楷體"/>
        <family val="4"/>
        <charset val="136"/>
      </rPr>
      <t>包</t>
    </r>
    <phoneticPr fontId="9" type="noConversion"/>
  </si>
  <si>
    <r>
      <t>8</t>
    </r>
    <r>
      <rPr>
        <sz val="20"/>
        <rFont val="標楷體"/>
        <family val="4"/>
        <charset val="136"/>
      </rPr>
      <t>罐</t>
    </r>
    <phoneticPr fontId="9" type="noConversion"/>
  </si>
  <si>
    <r>
      <rPr>
        <sz val="20"/>
        <color theme="1"/>
        <rFont val="標楷體"/>
        <family val="4"/>
        <charset val="136"/>
      </rPr>
      <t>★板豆腐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粗</t>
    </r>
    <r>
      <rPr>
        <sz val="20"/>
        <color theme="1"/>
        <rFont val="Times New Roman"/>
        <family val="1"/>
      </rPr>
      <t>)</t>
    </r>
    <phoneticPr fontId="9" type="noConversion"/>
  </si>
  <si>
    <r>
      <rPr>
        <sz val="20"/>
        <color theme="1"/>
        <rFont val="標楷體"/>
        <family val="4"/>
        <charset val="136"/>
      </rPr>
      <t>★素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豆腸</t>
    </r>
    <phoneticPr fontId="11" type="noConversion"/>
  </si>
  <si>
    <r>
      <rPr>
        <sz val="20"/>
        <color theme="1"/>
        <rFont val="標楷體"/>
        <family val="4"/>
        <charset val="136"/>
      </rPr>
      <t>大白菜</t>
    </r>
  </si>
  <si>
    <r>
      <rPr>
        <sz val="20"/>
        <color theme="1"/>
        <rFont val="標楷體"/>
        <family val="4"/>
        <charset val="136"/>
      </rPr>
      <t>★油豆腐丁</t>
    </r>
  </si>
  <si>
    <r>
      <rPr>
        <sz val="20"/>
        <color theme="1"/>
        <rFont val="標楷體"/>
        <family val="4"/>
        <charset val="136"/>
      </rPr>
      <t>沙茶醬</t>
    </r>
    <phoneticPr fontId="9" type="noConversion"/>
  </si>
  <si>
    <r>
      <rPr>
        <sz val="20"/>
        <color theme="1"/>
        <rFont val="標楷體"/>
        <family val="4"/>
        <charset val="136"/>
      </rPr>
      <t>青蒜苗</t>
    </r>
    <phoneticPr fontId="9" type="noConversion"/>
  </si>
  <si>
    <r>
      <rPr>
        <sz val="14"/>
        <color theme="1"/>
        <rFont val="標楷體"/>
        <family val="4"/>
        <charset val="136"/>
      </rPr>
      <t>★水鯊魚丁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未包冰</t>
    </r>
    <r>
      <rPr>
        <sz val="14"/>
        <color theme="1"/>
        <rFont val="Times New Roman"/>
        <family val="1"/>
      </rPr>
      <t>)</t>
    </r>
  </si>
  <si>
    <t>韓式燒肉</t>
    <phoneticPr fontId="9" type="noConversion"/>
  </si>
  <si>
    <r>
      <rPr>
        <sz val="20"/>
        <color theme="1"/>
        <rFont val="標楷體"/>
        <family val="4"/>
        <charset val="136"/>
      </rPr>
      <t>★素食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豆干片</t>
    </r>
    <phoneticPr fontId="9" type="noConversion"/>
  </si>
  <si>
    <t>韓式泡菜(不辣)</t>
    <phoneticPr fontId="9" type="noConversion"/>
  </si>
  <si>
    <t>素-素韓式泡菜</t>
    <phoneticPr fontId="9" type="noConversion"/>
  </si>
  <si>
    <t>韓式辣醬</t>
    <phoneticPr fontId="9" type="noConversion"/>
  </si>
  <si>
    <r>
      <rPr>
        <sz val="16"/>
        <color theme="1"/>
        <rFont val="標楷體"/>
        <family val="4"/>
        <charset val="136"/>
      </rPr>
      <t>韓式年糕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條狀</t>
    </r>
    <r>
      <rPr>
        <sz val="16"/>
        <color theme="1"/>
        <rFont val="Times New Roman"/>
        <family val="1"/>
      </rPr>
      <t>)</t>
    </r>
    <phoneticPr fontId="9" type="noConversion"/>
  </si>
  <si>
    <t>0.6K</t>
    <phoneticPr fontId="9" type="noConversion"/>
  </si>
  <si>
    <t>以豆製品代替肉片，其他維持</t>
    <phoneticPr fontId="9" type="noConversion"/>
  </si>
  <si>
    <r>
      <rPr>
        <sz val="20"/>
        <color theme="1"/>
        <rFont val="標楷體"/>
        <family val="4"/>
        <charset val="136"/>
      </rPr>
      <t>金瓜燉雞</t>
    </r>
    <phoneticPr fontId="9" type="noConversion"/>
  </si>
  <si>
    <r>
      <rPr>
        <sz val="20"/>
        <rFont val="標楷體"/>
        <family val="4"/>
        <charset val="136"/>
      </rPr>
      <t>雜菜冬粉</t>
    </r>
    <phoneticPr fontId="9" type="noConversion"/>
  </si>
  <si>
    <r>
      <rPr>
        <sz val="20"/>
        <color theme="1"/>
        <rFont val="標楷體"/>
        <family val="4"/>
        <charset val="136"/>
      </rPr>
      <t>蘿蔔排骨湯</t>
    </r>
    <phoneticPr fontId="9" type="noConversion"/>
  </si>
  <si>
    <r>
      <rPr>
        <sz val="20"/>
        <color theme="1"/>
        <rFont val="標楷體"/>
        <family val="4"/>
        <charset val="136"/>
      </rPr>
      <t>沙茶魚丁</t>
    </r>
    <phoneticPr fontId="9" type="noConversion"/>
  </si>
  <si>
    <r>
      <rPr>
        <sz val="20"/>
        <color theme="1"/>
        <rFont val="標楷體"/>
        <family val="4"/>
        <charset val="136"/>
      </rPr>
      <t>糙米飯</t>
    </r>
    <phoneticPr fontId="9" type="noConversion"/>
  </si>
  <si>
    <r>
      <rPr>
        <sz val="20"/>
        <color theme="1"/>
        <rFont val="標楷體"/>
        <family val="4"/>
        <charset val="136"/>
      </rPr>
      <t>醬爆雞丁</t>
    </r>
    <phoneticPr fontId="9" type="noConversion"/>
  </si>
  <si>
    <r>
      <rPr>
        <sz val="20"/>
        <color theme="1"/>
        <rFont val="標楷體"/>
        <family val="4"/>
        <charset val="136"/>
      </rPr>
      <t>酸辣湯</t>
    </r>
    <phoneticPr fontId="9" type="noConversion"/>
  </si>
  <si>
    <r>
      <rPr>
        <sz val="20"/>
        <color theme="1"/>
        <rFont val="標楷體"/>
        <family val="4"/>
        <charset val="136"/>
      </rPr>
      <t>茄汁甜條</t>
    </r>
    <phoneticPr fontId="9" type="noConversion"/>
  </si>
  <si>
    <r>
      <rPr>
        <sz val="20"/>
        <color theme="1"/>
        <rFont val="標楷體"/>
        <family val="4"/>
        <charset val="136"/>
      </rPr>
      <t>香炸豬排</t>
    </r>
    <r>
      <rPr>
        <sz val="20"/>
        <color theme="1"/>
        <rFont val="Times New Roman"/>
        <family val="1"/>
      </rPr>
      <t>*1</t>
    </r>
    <phoneticPr fontId="9" type="noConversion"/>
  </si>
  <si>
    <r>
      <t>100%</t>
    </r>
    <r>
      <rPr>
        <b/>
        <sz val="12"/>
        <rFont val="標楷體"/>
        <family val="4"/>
        <charset val="136"/>
      </rPr>
      <t>果汁</t>
    </r>
    <r>
      <rPr>
        <b/>
        <sz val="12"/>
        <rFont val="Times New Roman"/>
        <family val="1"/>
      </rPr>
      <t>+</t>
    </r>
    <r>
      <rPr>
        <b/>
        <sz val="12"/>
        <rFont val="標楷體"/>
        <family val="4"/>
        <charset val="136"/>
      </rPr>
      <t>幼兒園水果</t>
    </r>
    <phoneticPr fontId="11" type="noConversion"/>
  </si>
  <si>
    <r>
      <rPr>
        <sz val="20"/>
        <color theme="1"/>
        <rFont val="標楷體"/>
        <family val="4"/>
        <charset val="136"/>
      </rPr>
      <t>金菇白菜湯</t>
    </r>
    <phoneticPr fontId="9" type="noConversion"/>
  </si>
  <si>
    <r>
      <rPr>
        <sz val="20"/>
        <color theme="1"/>
        <rFont val="標楷體"/>
        <family val="4"/>
        <charset val="136"/>
      </rPr>
      <t>韓式燒肉</t>
    </r>
    <phoneticPr fontId="9" type="noConversion"/>
  </si>
  <si>
    <r>
      <rPr>
        <sz val="20"/>
        <color theme="1"/>
        <rFont val="標楷體"/>
        <family val="4"/>
        <charset val="136"/>
      </rPr>
      <t>茶葉蛋</t>
    </r>
    <r>
      <rPr>
        <sz val="20"/>
        <color theme="1"/>
        <rFont val="Times New Roman"/>
        <family val="1"/>
      </rPr>
      <t>*1</t>
    </r>
    <phoneticPr fontId="9" type="noConversion"/>
  </si>
  <si>
    <r>
      <rPr>
        <sz val="20"/>
        <color theme="1"/>
        <rFont val="標楷體"/>
        <family val="4"/>
        <charset val="136"/>
      </rPr>
      <t>香菇雞湯</t>
    </r>
    <phoneticPr fontId="9" type="noConversion"/>
  </si>
  <si>
    <r>
      <rPr>
        <b/>
        <sz val="16"/>
        <rFont val="標楷體"/>
        <family val="4"/>
        <charset val="136"/>
      </rPr>
      <t>水果</t>
    </r>
    <r>
      <rPr>
        <b/>
        <sz val="16"/>
        <rFont val="Times New Roman"/>
        <family val="1"/>
      </rPr>
      <t>+</t>
    </r>
    <r>
      <rPr>
        <b/>
        <sz val="16"/>
        <rFont val="標楷體"/>
        <family val="4"/>
        <charset val="136"/>
      </rPr>
      <t>驗證豆奶</t>
    </r>
    <phoneticPr fontId="11" type="noConversion"/>
  </si>
  <si>
    <r>
      <rPr>
        <sz val="20"/>
        <color theme="1"/>
        <rFont val="標楷體"/>
        <family val="4"/>
        <charset val="136"/>
      </rPr>
      <t>雞胸丁</t>
    </r>
    <phoneticPr fontId="9" type="noConversion"/>
  </si>
  <si>
    <r>
      <rPr>
        <sz val="20"/>
        <color theme="1"/>
        <rFont val="標楷體"/>
        <family val="4"/>
        <charset val="136"/>
      </rPr>
      <t>★甜不辣</t>
    </r>
    <phoneticPr fontId="9" type="noConversion"/>
  </si>
  <si>
    <r>
      <rPr>
        <sz val="20"/>
        <rFont val="標楷體"/>
        <family val="4"/>
        <charset val="136"/>
      </rPr>
      <t>★板豆腐</t>
    </r>
    <phoneticPr fontId="9" type="noConversion"/>
  </si>
  <si>
    <r>
      <rPr>
        <sz val="20"/>
        <color theme="1"/>
        <rFont val="標楷體"/>
        <family val="4"/>
        <charset val="136"/>
      </rPr>
      <t>棒腿丁</t>
    </r>
    <phoneticPr fontId="11" type="noConversion"/>
  </si>
  <si>
    <r>
      <rPr>
        <sz val="20"/>
        <color theme="1"/>
        <rFont val="標楷體"/>
        <family val="4"/>
        <charset val="136"/>
      </rPr>
      <t>雞胸丁</t>
    </r>
    <phoneticPr fontId="11" type="noConversion"/>
  </si>
  <si>
    <r>
      <rPr>
        <sz val="20"/>
        <color theme="1"/>
        <rFont val="標楷體"/>
        <family val="4"/>
        <charset val="136"/>
      </rPr>
      <t>油花生</t>
    </r>
    <phoneticPr fontId="11" type="noConversion"/>
  </si>
  <si>
    <r>
      <rPr>
        <sz val="20"/>
        <color theme="1"/>
        <rFont val="標楷體"/>
        <family val="4"/>
        <charset val="136"/>
      </rPr>
      <t>花椒粉</t>
    </r>
    <phoneticPr fontId="11" type="noConversion"/>
  </si>
  <si>
    <r>
      <rPr>
        <sz val="20"/>
        <color theme="1"/>
        <rFont val="標楷體"/>
        <family val="4"/>
        <charset val="136"/>
      </rPr>
      <t>韓式辣醬</t>
    </r>
    <phoneticPr fontId="9" type="noConversion"/>
  </si>
  <si>
    <r>
      <rPr>
        <sz val="20"/>
        <color theme="1"/>
        <rFont val="標楷體"/>
        <family val="4"/>
        <charset val="136"/>
      </rPr>
      <t>★雞蛋</t>
    </r>
    <phoneticPr fontId="9" type="noConversion"/>
  </si>
  <si>
    <r>
      <rPr>
        <sz val="20"/>
        <color theme="1"/>
        <rFont val="標楷體"/>
        <family val="4"/>
        <charset val="136"/>
      </rPr>
      <t>燕麥</t>
    </r>
    <phoneticPr fontId="9" type="noConversion"/>
  </si>
  <si>
    <r>
      <rPr>
        <sz val="16"/>
        <color theme="1"/>
        <rFont val="標楷體"/>
        <family val="4"/>
        <charset val="136"/>
      </rPr>
      <t>個人量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公克</t>
    </r>
    <r>
      <rPr>
        <sz val="16"/>
        <color theme="1"/>
        <rFont val="Times New Roman"/>
        <family val="1"/>
      </rPr>
      <t>)</t>
    </r>
    <phoneticPr fontId="14" type="noConversion"/>
  </si>
  <si>
    <r>
      <rPr>
        <sz val="20"/>
        <color theme="1"/>
        <rFont val="標楷體"/>
        <family val="4"/>
        <charset val="136"/>
      </rPr>
      <t>骨腿丁</t>
    </r>
    <phoneticPr fontId="9" type="noConversion"/>
  </si>
  <si>
    <r>
      <rPr>
        <sz val="20"/>
        <color theme="1"/>
        <rFont val="標楷體"/>
        <family val="4"/>
        <charset val="136"/>
      </rPr>
      <t>南瓜</t>
    </r>
    <phoneticPr fontId="9" type="noConversion"/>
  </si>
  <si>
    <r>
      <rPr>
        <sz val="20"/>
        <color theme="1"/>
        <rFont val="標楷體"/>
        <family val="4"/>
        <charset val="136"/>
      </rPr>
      <t>★素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百頁豆腐</t>
    </r>
    <phoneticPr fontId="9" type="noConversion"/>
  </si>
  <si>
    <r>
      <rPr>
        <sz val="20"/>
        <color theme="1"/>
        <rFont val="標楷體"/>
        <family val="4"/>
        <charset val="136"/>
      </rPr>
      <t>洋蔥</t>
    </r>
    <phoneticPr fontId="9" type="noConversion"/>
  </si>
  <si>
    <r>
      <rPr>
        <sz val="20"/>
        <color theme="1"/>
        <rFont val="標楷體"/>
        <family val="4"/>
        <charset val="136"/>
      </rPr>
      <t>番茄醬</t>
    </r>
    <phoneticPr fontId="9" type="noConversion"/>
  </si>
  <si>
    <r>
      <rPr>
        <sz val="20"/>
        <color theme="1"/>
        <rFont val="標楷體"/>
        <family val="4"/>
        <charset val="136"/>
      </rPr>
      <t>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凍豆腐</t>
    </r>
    <phoneticPr fontId="9" type="noConversion"/>
  </si>
  <si>
    <r>
      <rPr>
        <sz val="20"/>
        <color theme="1"/>
        <rFont val="標楷體"/>
        <family val="4"/>
        <charset val="136"/>
      </rPr>
      <t>★味噌</t>
    </r>
    <phoneticPr fontId="9" type="noConversion"/>
  </si>
  <si>
    <r>
      <rPr>
        <sz val="20"/>
        <color theme="1"/>
        <rFont val="標楷體"/>
        <family val="4"/>
        <charset val="136"/>
      </rPr>
      <t>★雞蛋</t>
    </r>
    <phoneticPr fontId="9" type="noConversion"/>
  </si>
  <si>
    <r>
      <rPr>
        <b/>
        <sz val="12"/>
        <rFont val="標楷體"/>
        <family val="4"/>
        <charset val="136"/>
      </rPr>
      <t>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罐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全校都有</t>
    </r>
    <r>
      <rPr>
        <b/>
        <sz val="12"/>
        <rFont val="Times New Roman"/>
        <family val="1"/>
      </rPr>
      <t>)+</t>
    </r>
    <r>
      <rPr>
        <b/>
        <sz val="12"/>
        <rFont val="標楷體"/>
        <family val="4"/>
        <charset val="136"/>
      </rPr>
      <t>幼兒園學生水果每人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份</t>
    </r>
    <phoneticPr fontId="9" type="noConversion"/>
  </si>
  <si>
    <r>
      <rPr>
        <sz val="20"/>
        <rFont val="標楷體"/>
        <family val="4"/>
        <charset val="136"/>
      </rPr>
      <t>冷凍毛豆仁</t>
    </r>
    <phoneticPr fontId="9" type="noConversion"/>
  </si>
  <si>
    <r>
      <rPr>
        <sz val="20"/>
        <color theme="1"/>
        <rFont val="標楷體"/>
        <family val="4"/>
        <charset val="136"/>
      </rPr>
      <t>★雞蛋</t>
    </r>
    <phoneticPr fontId="9" type="noConversion"/>
  </si>
  <si>
    <r>
      <rPr>
        <sz val="20"/>
        <color theme="1"/>
        <rFont val="標楷體"/>
        <family val="4"/>
        <charset val="136"/>
      </rPr>
      <t>★素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炸豆包絲</t>
    </r>
    <phoneticPr fontId="9" type="noConversion"/>
  </si>
  <si>
    <r>
      <rPr>
        <sz val="20"/>
        <color theme="1"/>
        <rFont val="標楷體"/>
        <family val="4"/>
        <charset val="136"/>
      </rPr>
      <t>清胸丁</t>
    </r>
    <phoneticPr fontId="11" type="noConversion"/>
  </si>
  <si>
    <r>
      <t>1</t>
    </r>
    <r>
      <rPr>
        <sz val="20"/>
        <rFont val="標楷體"/>
        <family val="4"/>
        <charset val="136"/>
      </rPr>
      <t>包</t>
    </r>
    <phoneticPr fontId="9" type="noConversion"/>
  </si>
  <si>
    <r>
      <rPr>
        <sz val="20"/>
        <color theme="1"/>
        <rFont val="標楷體"/>
        <family val="4"/>
        <charset val="136"/>
      </rPr>
      <t>時蔬</t>
    </r>
    <r>
      <rPr>
        <sz val="6"/>
        <color theme="1"/>
        <rFont val="Times New Roman"/>
        <family val="1"/>
      </rPr>
      <t/>
    </r>
    <phoneticPr fontId="9" type="noConversion"/>
  </si>
  <si>
    <r>
      <rPr>
        <sz val="20"/>
        <color theme="1"/>
        <rFont val="標楷體"/>
        <family val="4"/>
        <charset val="136"/>
      </rPr>
      <t>糙米</t>
    </r>
    <phoneticPr fontId="9" type="noConversion"/>
  </si>
  <si>
    <r>
      <rPr>
        <sz val="16"/>
        <color theme="1"/>
        <rFont val="標楷體"/>
        <family val="4"/>
        <charset val="136"/>
      </rPr>
      <t>韓式年糕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條狀</t>
    </r>
    <r>
      <rPr>
        <sz val="16"/>
        <color theme="1"/>
        <rFont val="Times New Roman"/>
        <family val="1"/>
      </rPr>
      <t>)</t>
    </r>
    <phoneticPr fontId="9" type="noConversion"/>
  </si>
  <si>
    <r>
      <rPr>
        <sz val="18"/>
        <color theme="1"/>
        <rFont val="標楷體"/>
        <family val="4"/>
        <charset val="136"/>
      </rPr>
      <t>韓式泡菜</t>
    </r>
    <r>
      <rPr>
        <sz val="18"/>
        <color theme="1"/>
        <rFont val="Times New Roman"/>
        <family val="1"/>
      </rPr>
      <t>(</t>
    </r>
    <r>
      <rPr>
        <sz val="18"/>
        <color theme="1"/>
        <rFont val="標楷體"/>
        <family val="4"/>
        <charset val="136"/>
      </rPr>
      <t>不辣</t>
    </r>
    <r>
      <rPr>
        <sz val="18"/>
        <color theme="1"/>
        <rFont val="Times New Roman"/>
        <family val="1"/>
      </rPr>
      <t>)</t>
    </r>
    <phoneticPr fontId="9" type="noConversion"/>
  </si>
  <si>
    <r>
      <rPr>
        <sz val="18"/>
        <color theme="1"/>
        <rFont val="標楷體"/>
        <family val="4"/>
        <charset val="136"/>
      </rPr>
      <t>素</t>
    </r>
    <r>
      <rPr>
        <sz val="18"/>
        <color theme="1"/>
        <rFont val="Times New Roman"/>
        <family val="1"/>
      </rPr>
      <t>-</t>
    </r>
    <r>
      <rPr>
        <sz val="18"/>
        <color theme="1"/>
        <rFont val="標楷體"/>
        <family val="4"/>
        <charset val="136"/>
      </rPr>
      <t>素韓式泡菜</t>
    </r>
    <phoneticPr fontId="9" type="noConversion"/>
  </si>
  <si>
    <r>
      <rPr>
        <sz val="20"/>
        <rFont val="標楷體"/>
        <family val="4"/>
        <charset val="136"/>
      </rPr>
      <t>黃豆芽</t>
    </r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</si>
  <si>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雞蛋</t>
    </r>
    <phoneticPr fontId="9" type="noConversion"/>
  </si>
  <si>
    <r>
      <rPr>
        <sz val="20"/>
        <rFont val="標楷體"/>
        <family val="4"/>
        <charset val="136"/>
      </rPr>
      <t>白蘿蔔</t>
    </r>
    <phoneticPr fontId="9" type="noConversion"/>
  </si>
  <si>
    <r>
      <rPr>
        <sz val="20"/>
        <rFont val="標楷體"/>
        <family val="4"/>
        <charset val="136"/>
      </rPr>
      <t>鴻喜菇</t>
    </r>
    <phoneticPr fontId="9" type="noConversion"/>
  </si>
  <si>
    <r>
      <rPr>
        <b/>
        <sz val="9"/>
        <color theme="1"/>
        <rFont val="標楷體"/>
        <family val="4"/>
        <charset val="136"/>
      </rPr>
      <t>每人</t>
    </r>
    <r>
      <rPr>
        <b/>
        <sz val="9"/>
        <color theme="1"/>
        <rFont val="Times New Roman"/>
        <family val="1"/>
      </rPr>
      <t>1</t>
    </r>
    <r>
      <rPr>
        <b/>
        <sz val="9"/>
        <color theme="1"/>
        <rFont val="標楷體"/>
        <family val="4"/>
        <charset val="136"/>
      </rPr>
      <t>罐</t>
    </r>
    <r>
      <rPr>
        <b/>
        <sz val="9"/>
        <color theme="1"/>
        <rFont val="Times New Roman"/>
        <family val="1"/>
      </rPr>
      <t>(</t>
    </r>
    <r>
      <rPr>
        <b/>
        <sz val="9"/>
        <color theme="1"/>
        <rFont val="標楷體"/>
        <family val="4"/>
        <charset val="136"/>
      </rPr>
      <t>三校自理，幼兒園學生皆無</t>
    </r>
    <r>
      <rPr>
        <b/>
        <sz val="9"/>
        <color theme="1"/>
        <rFont val="Times New Roman"/>
        <family val="1"/>
      </rPr>
      <t>)+</t>
    </r>
    <r>
      <rPr>
        <b/>
        <sz val="9"/>
        <color theme="1"/>
        <rFont val="標楷體"/>
        <family val="4"/>
        <charset val="136"/>
      </rPr>
      <t>截切水果</t>
    </r>
    <r>
      <rPr>
        <b/>
        <sz val="9"/>
        <color theme="1"/>
        <rFont val="Times New Roman"/>
        <family val="1"/>
      </rPr>
      <t>(</t>
    </r>
    <r>
      <rPr>
        <b/>
        <sz val="9"/>
        <color theme="1"/>
        <rFont val="標楷體"/>
        <family val="4"/>
        <charset val="136"/>
      </rPr>
      <t>全校都有</t>
    </r>
    <r>
      <rPr>
        <b/>
        <sz val="9"/>
        <color theme="1"/>
        <rFont val="Times New Roman"/>
        <family val="1"/>
      </rPr>
      <t>)</t>
    </r>
    <phoneticPr fontId="9" type="noConversion"/>
  </si>
  <si>
    <r>
      <rPr>
        <sz val="20"/>
        <color theme="1"/>
        <rFont val="標楷體"/>
        <family val="4"/>
        <charset val="136"/>
      </rPr>
      <t>★素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凍豆腐</t>
    </r>
    <phoneticPr fontId="9" type="noConversion"/>
  </si>
  <si>
    <r>
      <rPr>
        <b/>
        <sz val="12"/>
        <rFont val="標楷體"/>
        <family val="4"/>
        <charset val="136"/>
      </rPr>
      <t>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個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全校都有</t>
    </r>
    <r>
      <rPr>
        <b/>
        <sz val="12"/>
        <rFont val="Times New Roman"/>
        <family val="1"/>
      </rPr>
      <t>)</t>
    </r>
    <phoneticPr fontId="9" type="noConversion"/>
  </si>
  <si>
    <r>
      <t>去除水鯊魚丁及青蒜苗</t>
    </r>
    <r>
      <rPr>
        <sz val="16"/>
        <color theme="1"/>
        <rFont val="新細明體"/>
        <family val="1"/>
        <charset val="136"/>
      </rPr>
      <t>，</t>
    </r>
    <r>
      <rPr>
        <sz val="16"/>
        <color theme="1"/>
        <rFont val="標楷體"/>
        <family val="4"/>
        <charset val="136"/>
      </rPr>
      <t>其他維持</t>
    </r>
    <phoneticPr fontId="9" type="noConversion"/>
  </si>
  <si>
    <t>★保久乳+截切水果</t>
    <phoneticPr fontId="11" type="noConversion"/>
  </si>
  <si>
    <r>
      <rPr>
        <sz val="20"/>
        <rFont val="標楷體"/>
        <family val="4"/>
        <charset val="136"/>
      </rPr>
      <t>全脂奶粉</t>
    </r>
  </si>
  <si>
    <r>
      <rPr>
        <sz val="18"/>
        <rFont val="標楷體"/>
        <family val="4"/>
        <charset val="136"/>
      </rPr>
      <t>無鹽奶油</t>
    </r>
  </si>
  <si>
    <r>
      <rPr>
        <sz val="18"/>
        <rFont val="標楷體"/>
        <family val="4"/>
        <charset val="136"/>
      </rPr>
      <t>黑胡椒</t>
    </r>
    <phoneticPr fontId="9" type="noConversion"/>
  </si>
  <si>
    <r>
      <t>以豆製品代替雞肉，去除洋蔥</t>
    </r>
    <r>
      <rPr>
        <sz val="16"/>
        <color theme="1"/>
        <rFont val="新細明體"/>
        <family val="1"/>
        <charset val="136"/>
      </rPr>
      <t>，</t>
    </r>
    <r>
      <rPr>
        <sz val="16"/>
        <color theme="1"/>
        <rFont val="標楷體"/>
        <family val="4"/>
        <charset val="136"/>
      </rPr>
      <t>其他維持</t>
    </r>
    <phoneticPr fontId="9" type="noConversion"/>
  </si>
  <si>
    <t>★素-麵輪</t>
    <phoneticPr fontId="9" type="noConversion"/>
  </si>
  <si>
    <t>維持</t>
    <phoneticPr fontId="9" type="noConversion"/>
  </si>
  <si>
    <r>
      <rPr>
        <sz val="20"/>
        <rFont val="標楷體"/>
        <family val="4"/>
        <charset val="136"/>
      </rPr>
      <t>三色豆</t>
    </r>
  </si>
  <si>
    <r>
      <rPr>
        <sz val="20"/>
        <rFont val="標楷體"/>
        <family val="4"/>
        <charset val="136"/>
      </rPr>
      <t>番茄糊</t>
    </r>
  </si>
  <si>
    <t>以豆干丁代替豬絞肉，去除洋蔥及蒜泥，其他維持</t>
    <phoneticPr fontId="9" type="noConversion"/>
  </si>
  <si>
    <r>
      <rPr>
        <sz val="14"/>
        <color theme="1"/>
        <rFont val="標楷體"/>
        <family val="4"/>
        <charset val="136"/>
      </rPr>
      <t>豬絞肉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肥瘦比</t>
    </r>
    <r>
      <rPr>
        <sz val="14"/>
        <color theme="1"/>
        <rFont val="Times New Roman"/>
        <family val="1"/>
      </rPr>
      <t>=1:9)</t>
    </r>
  </si>
  <si>
    <r>
      <t>以豆干片代替雞捲片</t>
    </r>
    <r>
      <rPr>
        <sz val="16"/>
        <color theme="1"/>
        <rFont val="新細明體"/>
        <family val="1"/>
        <charset val="136"/>
      </rPr>
      <t>，</t>
    </r>
    <r>
      <rPr>
        <sz val="16"/>
        <color theme="1"/>
        <rFont val="標楷體"/>
        <family val="4"/>
        <charset val="136"/>
      </rPr>
      <t>去除蒜泥</t>
    </r>
    <r>
      <rPr>
        <sz val="16"/>
        <color theme="1"/>
        <rFont val="新細明體"/>
        <family val="1"/>
        <charset val="136"/>
      </rPr>
      <t>，</t>
    </r>
    <r>
      <rPr>
        <sz val="16"/>
        <color theme="1"/>
        <rFont val="標楷體"/>
        <family val="4"/>
        <charset val="136"/>
      </rPr>
      <t>其他維持</t>
    </r>
    <phoneticPr fontId="9" type="noConversion"/>
  </si>
  <si>
    <t>去除培根，其他維持</t>
    <phoneticPr fontId="9" type="noConversion"/>
  </si>
  <si>
    <r>
      <rPr>
        <sz val="20"/>
        <color theme="1"/>
        <rFont val="標楷體"/>
        <family val="4"/>
        <charset val="136"/>
      </rPr>
      <t>玉米粒</t>
    </r>
  </si>
  <si>
    <r>
      <rPr>
        <sz val="20"/>
        <rFont val="標楷體"/>
        <family val="4"/>
        <charset val="136"/>
      </rPr>
      <t>檸檬汁</t>
    </r>
  </si>
  <si>
    <t>1.2K</t>
    <phoneticPr fontId="9" type="noConversion"/>
  </si>
  <si>
    <r>
      <rPr>
        <sz val="20"/>
        <color theme="1"/>
        <rFont val="標楷體"/>
        <family val="4"/>
        <charset val="136"/>
      </rPr>
      <t>★雞蛋</t>
    </r>
  </si>
  <si>
    <r>
      <rPr>
        <sz val="20"/>
        <color theme="1"/>
        <rFont val="標楷體"/>
        <family val="4"/>
        <charset val="136"/>
      </rPr>
      <t>大骨</t>
    </r>
  </si>
  <si>
    <t>1K</t>
    <phoneticPr fontId="9" type="noConversion"/>
  </si>
  <si>
    <r>
      <rPr>
        <sz val="20"/>
        <color theme="1"/>
        <rFont val="標楷體"/>
        <family val="4"/>
        <charset val="136"/>
      </rPr>
      <t>紅豆</t>
    </r>
    <phoneticPr fontId="9" type="noConversion"/>
  </si>
  <si>
    <r>
      <rPr>
        <sz val="20"/>
        <color theme="1"/>
        <rFont val="標楷體"/>
        <family val="4"/>
        <charset val="136"/>
      </rPr>
      <t>粉圓</t>
    </r>
    <phoneticPr fontId="9" type="noConversion"/>
  </si>
  <si>
    <r>
      <rPr>
        <sz val="20"/>
        <color theme="1"/>
        <rFont val="標楷體"/>
        <family val="4"/>
        <charset val="136"/>
      </rPr>
      <t>滷包</t>
    </r>
    <phoneticPr fontId="9" type="noConversion"/>
  </si>
  <si>
    <r>
      <rPr>
        <sz val="20"/>
        <color theme="1"/>
        <rFont val="標楷體"/>
        <family val="4"/>
        <charset val="136"/>
      </rPr>
      <t>冬瓜</t>
    </r>
    <phoneticPr fontId="9" type="noConversion"/>
  </si>
  <si>
    <r>
      <rPr>
        <sz val="20"/>
        <color theme="1"/>
        <rFont val="標楷體"/>
        <family val="4"/>
        <charset val="136"/>
      </rPr>
      <t>雞捲片</t>
    </r>
    <phoneticPr fontId="9" type="noConversion"/>
  </si>
  <si>
    <r>
      <rPr>
        <sz val="20"/>
        <color theme="1"/>
        <rFont val="標楷體"/>
        <family val="4"/>
        <charset val="136"/>
      </rPr>
      <t>黑木耳</t>
    </r>
    <phoneticPr fontId="9" type="noConversion"/>
  </si>
  <si>
    <r>
      <rPr>
        <sz val="20"/>
        <color theme="1"/>
        <rFont val="標楷體"/>
        <family val="4"/>
        <charset val="136"/>
      </rPr>
      <t>紅蘿蔔</t>
    </r>
    <phoneticPr fontId="9" type="noConversion"/>
  </si>
  <si>
    <r>
      <rPr>
        <sz val="20"/>
        <color theme="1"/>
        <rFont val="標楷體"/>
        <family val="4"/>
        <charset val="136"/>
      </rPr>
      <t>蒜泥</t>
    </r>
    <phoneticPr fontId="9" type="noConversion"/>
  </si>
  <si>
    <r>
      <rPr>
        <sz val="20"/>
        <color theme="1"/>
        <rFont val="標楷體"/>
        <family val="4"/>
        <charset val="136"/>
      </rPr>
      <t>蘑菇</t>
    </r>
    <phoneticPr fontId="9" type="noConversion"/>
  </si>
  <si>
    <r>
      <rPr>
        <sz val="20"/>
        <color theme="1"/>
        <rFont val="標楷體"/>
        <family val="4"/>
        <charset val="136"/>
      </rPr>
      <t>★無鹽奶油</t>
    </r>
    <phoneticPr fontId="9" type="noConversion"/>
  </si>
  <si>
    <r>
      <rPr>
        <sz val="20"/>
        <rFont val="標楷體"/>
        <family val="4"/>
        <charset val="136"/>
      </rPr>
      <t>★魚露</t>
    </r>
    <phoneticPr fontId="9" type="noConversion"/>
  </si>
  <si>
    <r>
      <rPr>
        <sz val="20"/>
        <color theme="1"/>
        <rFont val="標楷體"/>
        <family val="4"/>
        <charset val="136"/>
      </rPr>
      <t>★味噌醬</t>
    </r>
    <phoneticPr fontId="9" type="noConversion"/>
  </si>
  <si>
    <r>
      <rPr>
        <sz val="20"/>
        <color theme="1"/>
        <rFont val="標楷體"/>
        <family val="4"/>
        <charset val="136"/>
      </rPr>
      <t>火腿丁</t>
    </r>
  </si>
  <si>
    <r>
      <rPr>
        <sz val="20"/>
        <color theme="1"/>
        <rFont val="標楷體"/>
        <family val="4"/>
        <charset val="136"/>
      </rPr>
      <t>洋蔥</t>
    </r>
  </si>
  <si>
    <r>
      <rPr>
        <sz val="20"/>
        <color theme="1"/>
        <rFont val="標楷體"/>
        <family val="4"/>
        <charset val="136"/>
      </rPr>
      <t>★五穀米</t>
    </r>
    <phoneticPr fontId="9" type="noConversion"/>
  </si>
  <si>
    <r>
      <rPr>
        <sz val="20"/>
        <color theme="1"/>
        <rFont val="標楷體"/>
        <family val="4"/>
        <charset val="136"/>
      </rPr>
      <t>芋圓</t>
    </r>
    <phoneticPr fontId="9" type="noConversion"/>
  </si>
  <si>
    <r>
      <rPr>
        <sz val="20"/>
        <color theme="1"/>
        <rFont val="標楷體"/>
        <family val="4"/>
        <charset val="136"/>
      </rPr>
      <t>八角</t>
    </r>
    <phoneticPr fontId="9" type="noConversion"/>
  </si>
  <si>
    <r>
      <rPr>
        <sz val="20"/>
        <color theme="1"/>
        <rFont val="標楷體"/>
        <family val="4"/>
        <charset val="136"/>
      </rPr>
      <t>時蔬</t>
    </r>
    <r>
      <rPr>
        <sz val="6"/>
        <color theme="1"/>
        <rFont val="Times New Roman"/>
        <family val="1"/>
      </rPr>
      <t/>
    </r>
    <phoneticPr fontId="9" type="noConversion"/>
  </si>
  <si>
    <r>
      <rPr>
        <sz val="20"/>
        <color theme="1"/>
        <rFont val="標楷體"/>
        <family val="4"/>
        <charset val="136"/>
      </rPr>
      <t>★彩色貝殼麵</t>
    </r>
    <phoneticPr fontId="9" type="noConversion"/>
  </si>
  <si>
    <r>
      <rPr>
        <sz val="20"/>
        <color theme="1"/>
        <rFont val="標楷體"/>
        <family val="4"/>
        <charset val="136"/>
      </rPr>
      <t>★奶粉</t>
    </r>
    <phoneticPr fontId="9" type="noConversion"/>
  </si>
  <si>
    <r>
      <rPr>
        <sz val="20"/>
        <color theme="1"/>
        <rFont val="標楷體"/>
        <family val="4"/>
        <charset val="136"/>
      </rPr>
      <t>蘑菇醬</t>
    </r>
    <phoneticPr fontId="9" type="noConversion"/>
  </si>
  <si>
    <r>
      <rPr>
        <sz val="20"/>
        <color theme="1"/>
        <rFont val="標楷體"/>
        <family val="4"/>
        <charset val="136"/>
      </rPr>
      <t>★素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豆干片</t>
    </r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</si>
  <si>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烤麩</t>
    </r>
    <phoneticPr fontId="9" type="noConversion"/>
  </si>
  <si>
    <r>
      <rPr>
        <sz val="14"/>
        <color theme="1"/>
        <rFont val="標楷體"/>
        <family val="4"/>
        <charset val="136"/>
      </rPr>
      <t>★素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炸豆包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大片</t>
    </r>
    <r>
      <rPr>
        <sz val="14"/>
        <color theme="1"/>
        <rFont val="Times New Roman"/>
        <family val="1"/>
      </rPr>
      <t>)</t>
    </r>
    <phoneticPr fontId="9" type="noConversion"/>
  </si>
  <si>
    <r>
      <rPr>
        <sz val="18"/>
        <color theme="1"/>
        <rFont val="標楷體"/>
        <family val="4"/>
        <charset val="136"/>
      </rPr>
      <t>玉米醬</t>
    </r>
    <r>
      <rPr>
        <sz val="18"/>
        <color theme="1"/>
        <rFont val="Times New Roman"/>
        <family val="1"/>
      </rPr>
      <t>(</t>
    </r>
    <r>
      <rPr>
        <sz val="18"/>
        <color theme="1"/>
        <rFont val="標楷體"/>
        <family val="4"/>
        <charset val="136"/>
      </rPr>
      <t>牛頭牌</t>
    </r>
    <r>
      <rPr>
        <sz val="18"/>
        <color theme="1"/>
        <rFont val="Times New Roman"/>
        <family val="1"/>
      </rPr>
      <t>)</t>
    </r>
    <phoneticPr fontId="9" type="noConversion"/>
  </si>
  <si>
    <r>
      <rPr>
        <sz val="20"/>
        <color theme="1"/>
        <rFont val="標楷體"/>
        <family val="4"/>
        <charset val="136"/>
      </rPr>
      <t>★素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麵腸</t>
    </r>
    <phoneticPr fontId="9" type="noConversion"/>
  </si>
  <si>
    <t>南瓜佃煮</t>
    <phoneticPr fontId="9" type="noConversion"/>
  </si>
  <si>
    <t>以麵輪代替豬肉，去除洋蔥，其他維持</t>
    <phoneticPr fontId="9" type="noConversion"/>
  </si>
  <si>
    <t>以麵輪代替豬肉，去除洋蔥，其他維持</t>
    <phoneticPr fontId="9" type="noConversion"/>
  </si>
  <si>
    <t>0.6K</t>
    <phoneticPr fontId="9" type="noConversion"/>
  </si>
  <si>
    <t>以雞蛋代替豬肉，其他維持</t>
    <phoneticPr fontId="9" type="noConversion"/>
  </si>
  <si>
    <t>0.3K</t>
    <phoneticPr fontId="9" type="noConversion"/>
  </si>
  <si>
    <r>
      <t>以素米血代替米血，去除蒜粒</t>
    </r>
    <r>
      <rPr>
        <sz val="16"/>
        <color theme="1"/>
        <rFont val="新細明體"/>
        <family val="1"/>
        <charset val="136"/>
      </rPr>
      <t>，</t>
    </r>
    <r>
      <rPr>
        <sz val="16"/>
        <color theme="1"/>
        <rFont val="標楷體"/>
        <family val="4"/>
        <charset val="136"/>
      </rPr>
      <t>其他維持</t>
    </r>
    <phoneticPr fontId="9" type="noConversion"/>
  </si>
  <si>
    <r>
      <rPr>
        <sz val="20"/>
        <color theme="1"/>
        <rFont val="標楷體"/>
        <family val="4"/>
        <charset val="136"/>
      </rPr>
      <t>三杯豆干</t>
    </r>
    <phoneticPr fontId="9" type="noConversion"/>
  </si>
  <si>
    <r>
      <rPr>
        <sz val="20"/>
        <color theme="1"/>
        <rFont val="標楷體"/>
        <family val="4"/>
        <charset val="136"/>
      </rPr>
      <t>養生藥膳湯</t>
    </r>
    <phoneticPr fontId="9" type="noConversion"/>
  </si>
  <si>
    <r>
      <rPr>
        <sz val="20"/>
        <color theme="1"/>
        <rFont val="標楷體"/>
        <family val="4"/>
        <charset val="136"/>
      </rPr>
      <t>義大利麵</t>
    </r>
    <phoneticPr fontId="9" type="noConversion"/>
  </si>
  <si>
    <r>
      <rPr>
        <sz val="20"/>
        <color theme="1"/>
        <rFont val="標楷體"/>
        <family val="4"/>
        <charset val="136"/>
      </rPr>
      <t>玉米濃湯</t>
    </r>
    <phoneticPr fontId="9" type="noConversion"/>
  </si>
  <si>
    <r>
      <rPr>
        <sz val="20"/>
        <rFont val="標楷體"/>
        <family val="4"/>
        <charset val="136"/>
      </rPr>
      <t>金茸蛋花湯</t>
    </r>
    <phoneticPr fontId="9" type="noConversion"/>
  </si>
  <si>
    <r>
      <rPr>
        <sz val="20"/>
        <color theme="1"/>
        <rFont val="標楷體"/>
        <family val="4"/>
        <charset val="136"/>
      </rPr>
      <t>味噌燒雞</t>
    </r>
    <phoneticPr fontId="9" type="noConversion"/>
  </si>
  <si>
    <r>
      <rPr>
        <sz val="20"/>
        <color theme="1"/>
        <rFont val="標楷體"/>
        <family val="4"/>
        <charset val="136"/>
      </rPr>
      <t>火腿玉米炒蛋</t>
    </r>
    <phoneticPr fontId="9" type="noConversion"/>
  </si>
  <si>
    <r>
      <rPr>
        <sz val="20"/>
        <color theme="1"/>
        <rFont val="標楷體"/>
        <family val="4"/>
        <charset val="136"/>
      </rPr>
      <t>肉羹湯</t>
    </r>
    <phoneticPr fontId="9" type="noConversion"/>
  </si>
  <si>
    <r>
      <rPr>
        <b/>
        <sz val="20"/>
        <color theme="1"/>
        <rFont val="標楷體"/>
        <family val="4"/>
        <charset val="136"/>
      </rPr>
      <t>水果</t>
    </r>
    <phoneticPr fontId="11" type="noConversion"/>
  </si>
  <si>
    <r>
      <rPr>
        <sz val="20"/>
        <color theme="1"/>
        <rFont val="標楷體"/>
        <family val="4"/>
        <charset val="136"/>
      </rPr>
      <t>奶香洋芋燉雞</t>
    </r>
    <phoneticPr fontId="9" type="noConversion"/>
  </si>
  <si>
    <r>
      <rPr>
        <sz val="20"/>
        <color theme="1"/>
        <rFont val="標楷體"/>
        <family val="4"/>
        <charset val="136"/>
      </rPr>
      <t>紅豆三寶湯</t>
    </r>
    <phoneticPr fontId="9" type="noConversion"/>
  </si>
  <si>
    <r>
      <rPr>
        <b/>
        <sz val="18"/>
        <color theme="1"/>
        <rFont val="標楷體"/>
        <family val="4"/>
        <charset val="136"/>
      </rPr>
      <t>★保久乳</t>
    </r>
    <phoneticPr fontId="11" type="noConversion"/>
  </si>
  <si>
    <r>
      <rPr>
        <sz val="20"/>
        <color theme="1"/>
        <rFont val="標楷體"/>
        <family val="4"/>
        <charset val="136"/>
      </rPr>
      <t>香滷豬棒腿</t>
    </r>
    <r>
      <rPr>
        <sz val="20"/>
        <color theme="1"/>
        <rFont val="Times New Roman"/>
        <family val="1"/>
      </rPr>
      <t>*1</t>
    </r>
    <phoneticPr fontId="9" type="noConversion"/>
  </si>
  <si>
    <r>
      <rPr>
        <sz val="20"/>
        <color theme="1"/>
        <rFont val="標楷體"/>
        <family val="4"/>
        <charset val="136"/>
      </rPr>
      <t>冬瓜雞捲</t>
    </r>
    <phoneticPr fontId="9" type="noConversion"/>
  </si>
  <si>
    <r>
      <rPr>
        <sz val="20"/>
        <color theme="1"/>
        <rFont val="標楷體"/>
        <family val="4"/>
        <charset val="136"/>
      </rPr>
      <t>蘑菇燒雞</t>
    </r>
    <phoneticPr fontId="9" type="noConversion"/>
  </si>
  <si>
    <r>
      <rPr>
        <b/>
        <sz val="20"/>
        <color theme="1"/>
        <rFont val="標楷體"/>
        <family val="4"/>
        <charset val="136"/>
      </rPr>
      <t>截切水果</t>
    </r>
    <phoneticPr fontId="14" type="noConversion"/>
  </si>
  <si>
    <r>
      <rPr>
        <sz val="20"/>
        <rFont val="標楷體"/>
        <family val="4"/>
        <charset val="136"/>
      </rPr>
      <t>泰式檸檬打拋肉</t>
    </r>
    <phoneticPr fontId="9" type="noConversion"/>
  </si>
  <si>
    <r>
      <rPr>
        <sz val="20"/>
        <color theme="1"/>
        <rFont val="標楷體"/>
        <family val="4"/>
        <charset val="136"/>
      </rPr>
      <t>螞蟻上樹</t>
    </r>
    <phoneticPr fontId="9" type="noConversion"/>
  </si>
  <si>
    <r>
      <rPr>
        <b/>
        <sz val="14"/>
        <rFont val="標楷體"/>
        <family val="4"/>
        <charset val="136"/>
      </rPr>
      <t>★保久乳</t>
    </r>
    <r>
      <rPr>
        <b/>
        <sz val="14"/>
        <rFont val="Times New Roman"/>
        <family val="1"/>
      </rPr>
      <t>+</t>
    </r>
    <r>
      <rPr>
        <b/>
        <sz val="14"/>
        <rFont val="標楷體"/>
        <family val="4"/>
        <charset val="136"/>
      </rPr>
      <t>截切水果</t>
    </r>
    <phoneticPr fontId="11" type="noConversion"/>
  </si>
  <si>
    <r>
      <rPr>
        <sz val="16"/>
        <color theme="1"/>
        <rFont val="標楷體"/>
        <family val="4"/>
        <charset val="136"/>
      </rPr>
      <t>個人量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公克</t>
    </r>
    <r>
      <rPr>
        <sz val="16"/>
        <color theme="1"/>
        <rFont val="Times New Roman"/>
        <family val="1"/>
      </rPr>
      <t>)</t>
    </r>
    <phoneticPr fontId="14" type="noConversion"/>
  </si>
  <si>
    <r>
      <rPr>
        <sz val="16"/>
        <color theme="1"/>
        <rFont val="標楷體"/>
        <family val="4"/>
        <charset val="136"/>
      </rPr>
      <t>總重量</t>
    </r>
    <r>
      <rPr>
        <sz val="16"/>
        <color theme="1"/>
        <rFont val="Times New Roman"/>
        <family val="1"/>
      </rPr>
      <t>(</t>
    </r>
    <r>
      <rPr>
        <sz val="16"/>
        <color theme="1"/>
        <rFont val="標楷體"/>
        <family val="4"/>
        <charset val="136"/>
      </rPr>
      <t>公斤</t>
    </r>
    <r>
      <rPr>
        <sz val="16"/>
        <color theme="1"/>
        <rFont val="Times New Roman"/>
        <family val="1"/>
      </rPr>
      <t>)</t>
    </r>
    <phoneticPr fontId="14" type="noConversion"/>
  </si>
  <si>
    <r>
      <t>2</t>
    </r>
    <r>
      <rPr>
        <sz val="20"/>
        <color theme="1"/>
        <rFont val="標楷體"/>
        <family val="4"/>
        <charset val="136"/>
      </rPr>
      <t>條</t>
    </r>
    <phoneticPr fontId="9" type="noConversion"/>
  </si>
  <si>
    <r>
      <t>1</t>
    </r>
    <r>
      <rPr>
        <sz val="20"/>
        <color theme="1"/>
        <rFont val="標楷體"/>
        <family val="4"/>
        <charset val="136"/>
      </rPr>
      <t>包</t>
    </r>
    <phoneticPr fontId="9" type="noConversion"/>
  </si>
  <si>
    <r>
      <rPr>
        <sz val="20"/>
        <rFont val="標楷體"/>
        <family val="4"/>
        <charset val="136"/>
      </rPr>
      <t>★</t>
    </r>
    <r>
      <rPr>
        <sz val="20"/>
        <rFont val="Times New Roman"/>
        <family val="1"/>
      </rPr>
      <t>1/4</t>
    </r>
    <r>
      <rPr>
        <sz val="20"/>
        <rFont val="標楷體"/>
        <family val="4"/>
        <charset val="136"/>
      </rPr>
      <t>豆干丁</t>
    </r>
    <phoneticPr fontId="9" type="noConversion"/>
  </si>
  <si>
    <r>
      <rPr>
        <sz val="20"/>
        <rFont val="標楷體"/>
        <family val="4"/>
        <charset val="136"/>
      </rPr>
      <t>杏鮑菇</t>
    </r>
    <phoneticPr fontId="9" type="noConversion"/>
  </si>
  <si>
    <r>
      <rPr>
        <sz val="20"/>
        <rFont val="標楷體"/>
        <family val="4"/>
        <charset val="136"/>
      </rPr>
      <t>米血糕丁</t>
    </r>
    <phoneticPr fontId="9" type="noConversion"/>
  </si>
  <si>
    <r>
      <rPr>
        <sz val="20"/>
        <rFont val="標楷體"/>
        <family val="4"/>
        <charset val="136"/>
      </rPr>
      <t>九層塔</t>
    </r>
    <phoneticPr fontId="9" type="noConversion"/>
  </si>
  <si>
    <r>
      <rPr>
        <sz val="20"/>
        <rFont val="標楷體"/>
        <family val="4"/>
        <charset val="136"/>
      </rPr>
      <t>老薑</t>
    </r>
    <phoneticPr fontId="9" type="noConversion"/>
  </si>
  <si>
    <r>
      <rPr>
        <sz val="20"/>
        <rFont val="標楷體"/>
        <family val="4"/>
        <charset val="136"/>
      </rPr>
      <t>麻油</t>
    </r>
    <phoneticPr fontId="9" type="noConversion"/>
  </si>
  <si>
    <r>
      <t>1</t>
    </r>
    <r>
      <rPr>
        <sz val="20"/>
        <color theme="1"/>
        <rFont val="標楷體"/>
        <family val="4"/>
        <charset val="136"/>
      </rPr>
      <t>桶</t>
    </r>
    <phoneticPr fontId="9" type="noConversion"/>
  </si>
  <si>
    <r>
      <rPr>
        <sz val="20"/>
        <rFont val="標楷體"/>
        <family val="4"/>
        <charset val="136"/>
      </rPr>
      <t>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素米血</t>
    </r>
    <phoneticPr fontId="9" type="noConversion"/>
  </si>
  <si>
    <r>
      <rPr>
        <sz val="20"/>
        <color theme="1"/>
        <rFont val="標楷體"/>
        <family val="4"/>
        <charset val="136"/>
      </rPr>
      <t>二砂</t>
    </r>
    <phoneticPr fontId="9" type="noConversion"/>
  </si>
  <si>
    <r>
      <t>1</t>
    </r>
    <r>
      <rPr>
        <sz val="20"/>
        <color theme="1"/>
        <rFont val="標楷體"/>
        <family val="4"/>
        <charset val="136"/>
      </rPr>
      <t>包</t>
    </r>
    <phoneticPr fontId="9" type="noConversion"/>
  </si>
  <si>
    <r>
      <t>4</t>
    </r>
    <r>
      <rPr>
        <sz val="20"/>
        <color theme="1"/>
        <rFont val="標楷體"/>
        <family val="4"/>
        <charset val="136"/>
      </rPr>
      <t>大包</t>
    </r>
    <r>
      <rPr>
        <sz val="20"/>
        <color theme="1"/>
        <rFont val="Times New Roman"/>
        <family val="1"/>
      </rPr>
      <t>(2000</t>
    </r>
    <r>
      <rPr>
        <sz val="20"/>
        <color theme="1"/>
        <rFont val="標楷體"/>
        <family val="4"/>
        <charset val="136"/>
      </rPr>
      <t>公克</t>
    </r>
    <r>
      <rPr>
        <sz val="20"/>
        <color theme="1"/>
        <rFont val="Times New Roman"/>
        <family val="1"/>
      </rPr>
      <t>)</t>
    </r>
    <phoneticPr fontId="9" type="noConversion"/>
  </si>
  <si>
    <r>
      <rPr>
        <sz val="20"/>
        <rFont val="標楷體"/>
        <family val="4"/>
        <charset val="136"/>
      </rPr>
      <t>大骨</t>
    </r>
    <phoneticPr fontId="9" type="noConversion"/>
  </si>
  <si>
    <r>
      <rPr>
        <b/>
        <sz val="12"/>
        <rFont val="標楷體"/>
        <family val="4"/>
        <charset val="136"/>
      </rPr>
      <t>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罐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全校都有</t>
    </r>
    <r>
      <rPr>
        <b/>
        <sz val="12"/>
        <rFont val="Times New Roman"/>
        <family val="1"/>
      </rPr>
      <t>)+</t>
    </r>
    <r>
      <rPr>
        <b/>
        <sz val="12"/>
        <rFont val="標楷體"/>
        <family val="4"/>
        <charset val="136"/>
      </rPr>
      <t>幼兒園學生水果每人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份</t>
    </r>
    <phoneticPr fontId="9" type="noConversion"/>
  </si>
  <si>
    <r>
      <rPr>
        <sz val="16"/>
        <rFont val="標楷體"/>
        <family val="4"/>
        <charset val="136"/>
      </rPr>
      <t>★素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豆干丁</t>
    </r>
    <phoneticPr fontId="9" type="noConversion"/>
  </si>
  <si>
    <r>
      <rPr>
        <sz val="20"/>
        <color theme="1"/>
        <rFont val="標楷體"/>
        <family val="4"/>
        <charset val="136"/>
      </rPr>
      <t>大白菜</t>
    </r>
    <phoneticPr fontId="9" type="noConversion"/>
  </si>
  <si>
    <r>
      <t>4</t>
    </r>
    <r>
      <rPr>
        <sz val="20"/>
        <color theme="1"/>
        <rFont val="標楷體"/>
        <family val="4"/>
        <charset val="136"/>
      </rPr>
      <t>桶</t>
    </r>
    <phoneticPr fontId="9" type="noConversion"/>
  </si>
  <si>
    <r>
      <rPr>
        <sz val="20"/>
        <color theme="1"/>
        <rFont val="標楷體"/>
        <family val="4"/>
        <charset val="136"/>
      </rPr>
      <t>★素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素雞片</t>
    </r>
    <phoneticPr fontId="9" type="noConversion"/>
  </si>
  <si>
    <r>
      <rPr>
        <sz val="20"/>
        <color theme="1"/>
        <rFont val="標楷體"/>
        <family val="4"/>
        <charset val="136"/>
      </rPr>
      <t>培根</t>
    </r>
    <phoneticPr fontId="9" type="noConversion"/>
  </si>
  <si>
    <r>
      <t>10</t>
    </r>
    <r>
      <rPr>
        <sz val="20"/>
        <color theme="1"/>
        <rFont val="標楷體"/>
        <family val="4"/>
        <charset val="136"/>
      </rPr>
      <t>桶</t>
    </r>
    <phoneticPr fontId="9" type="noConversion"/>
  </si>
  <si>
    <r>
      <rPr>
        <sz val="20"/>
        <color theme="1"/>
        <rFont val="標楷體"/>
        <family val="4"/>
        <charset val="136"/>
      </rPr>
      <t>★蛋</t>
    </r>
    <phoneticPr fontId="9" type="noConversion"/>
  </si>
  <si>
    <r>
      <t>2</t>
    </r>
    <r>
      <rPr>
        <sz val="20"/>
        <color theme="1"/>
        <rFont val="標楷體"/>
        <family val="4"/>
        <charset val="136"/>
      </rPr>
      <t>條</t>
    </r>
    <phoneticPr fontId="9" type="noConversion"/>
  </si>
  <si>
    <r>
      <rPr>
        <sz val="20"/>
        <color theme="1"/>
        <rFont val="標楷體"/>
        <family val="4"/>
        <charset val="136"/>
      </rPr>
      <t>黑胡椒粒</t>
    </r>
    <phoneticPr fontId="9" type="noConversion"/>
  </si>
  <si>
    <r>
      <t>1</t>
    </r>
    <r>
      <rPr>
        <sz val="20"/>
        <color theme="1"/>
        <rFont val="標楷體"/>
        <family val="4"/>
        <charset val="136"/>
      </rPr>
      <t>包</t>
    </r>
    <phoneticPr fontId="9" type="noConversion"/>
  </si>
  <si>
    <r>
      <rPr>
        <sz val="20"/>
        <color theme="1"/>
        <rFont val="標楷體"/>
        <family val="4"/>
        <charset val="136"/>
      </rPr>
      <t>★燕麥</t>
    </r>
    <phoneticPr fontId="9" type="noConversion"/>
  </si>
  <si>
    <r>
      <rPr>
        <sz val="20"/>
        <rFont val="標楷體"/>
        <family val="4"/>
        <charset val="136"/>
      </rPr>
      <t>★碎豆干</t>
    </r>
    <phoneticPr fontId="9" type="noConversion"/>
  </si>
  <si>
    <r>
      <rPr>
        <sz val="20"/>
        <rFont val="標楷體"/>
        <family val="4"/>
        <charset val="136"/>
      </rPr>
      <t>大番茄</t>
    </r>
    <phoneticPr fontId="9" type="noConversion"/>
  </si>
  <si>
    <r>
      <t>3</t>
    </r>
    <r>
      <rPr>
        <sz val="20"/>
        <rFont val="標楷體"/>
        <family val="4"/>
        <charset val="136"/>
      </rPr>
      <t>罐</t>
    </r>
    <phoneticPr fontId="9" type="noConversion"/>
  </si>
  <si>
    <r>
      <t>4</t>
    </r>
    <r>
      <rPr>
        <sz val="20"/>
        <rFont val="標楷體"/>
        <family val="4"/>
        <charset val="136"/>
      </rPr>
      <t>罐</t>
    </r>
    <phoneticPr fontId="9" type="noConversion"/>
  </si>
  <si>
    <r>
      <rPr>
        <sz val="20"/>
        <rFont val="標楷體"/>
        <family val="4"/>
        <charset val="136"/>
      </rPr>
      <t>★素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板豆腐</t>
    </r>
    <phoneticPr fontId="9" type="noConversion"/>
  </si>
  <si>
    <r>
      <rPr>
        <sz val="20"/>
        <color theme="1"/>
        <rFont val="標楷體"/>
        <family val="4"/>
        <charset val="136"/>
      </rPr>
      <t>★素</t>
    </r>
    <r>
      <rPr>
        <sz val="20"/>
        <color theme="1"/>
        <rFont val="Times New Roman"/>
        <family val="1"/>
      </rPr>
      <t>-</t>
    </r>
    <r>
      <rPr>
        <sz val="20"/>
        <color theme="1"/>
        <rFont val="標楷體"/>
        <family val="4"/>
        <charset val="136"/>
      </rPr>
      <t>雞蛋</t>
    </r>
    <phoneticPr fontId="9" type="noConversion"/>
  </si>
  <si>
    <r>
      <t>2</t>
    </r>
    <r>
      <rPr>
        <sz val="20"/>
        <color theme="1"/>
        <rFont val="標楷體"/>
        <family val="4"/>
        <charset val="136"/>
      </rPr>
      <t>桶</t>
    </r>
    <phoneticPr fontId="9" type="noConversion"/>
  </si>
  <si>
    <r>
      <rPr>
        <sz val="20"/>
        <rFont val="標楷體"/>
        <family val="4"/>
        <charset val="136"/>
      </rPr>
      <t>青蔥</t>
    </r>
    <phoneticPr fontId="9" type="noConversion"/>
  </si>
  <si>
    <r>
      <rPr>
        <sz val="20"/>
        <rFont val="標楷體"/>
        <family val="4"/>
        <charset val="136"/>
      </rPr>
      <t>★味島香鬆粉</t>
    </r>
    <phoneticPr fontId="9" type="noConversion"/>
  </si>
  <si>
    <r>
      <t>4</t>
    </r>
    <r>
      <rPr>
        <b/>
        <sz val="9"/>
        <rFont val="標楷體"/>
        <family val="4"/>
        <charset val="136"/>
      </rPr>
      <t>大包</t>
    </r>
    <r>
      <rPr>
        <b/>
        <sz val="9"/>
        <rFont val="Times New Roman"/>
        <family val="1"/>
      </rPr>
      <t>(2000</t>
    </r>
    <r>
      <rPr>
        <b/>
        <sz val="9"/>
        <rFont val="標楷體"/>
        <family val="4"/>
        <charset val="136"/>
      </rPr>
      <t>公克</t>
    </r>
    <r>
      <rPr>
        <b/>
        <sz val="9"/>
        <rFont val="Times New Roman"/>
        <family val="1"/>
      </rPr>
      <t>)</t>
    </r>
    <phoneticPr fontId="9" type="noConversion"/>
  </si>
  <si>
    <r>
      <rPr>
        <sz val="20"/>
        <color theme="1"/>
        <rFont val="標楷體"/>
        <family val="4"/>
        <charset val="136"/>
      </rPr>
      <t>有機時蔬</t>
    </r>
    <phoneticPr fontId="11" type="noConversion"/>
  </si>
  <si>
    <r>
      <rPr>
        <b/>
        <sz val="9"/>
        <color theme="1"/>
        <rFont val="標楷體"/>
        <family val="4"/>
        <charset val="136"/>
      </rPr>
      <t>每人</t>
    </r>
    <r>
      <rPr>
        <b/>
        <sz val="9"/>
        <color theme="1"/>
        <rFont val="Times New Roman"/>
        <family val="1"/>
      </rPr>
      <t>1</t>
    </r>
    <r>
      <rPr>
        <b/>
        <sz val="9"/>
        <color theme="1"/>
        <rFont val="標楷體"/>
        <family val="4"/>
        <charset val="136"/>
      </rPr>
      <t>個</t>
    </r>
    <r>
      <rPr>
        <b/>
        <sz val="9"/>
        <color theme="1"/>
        <rFont val="Times New Roman"/>
        <family val="1"/>
      </rPr>
      <t>(</t>
    </r>
    <r>
      <rPr>
        <b/>
        <sz val="9"/>
        <color theme="1"/>
        <rFont val="標楷體"/>
        <family val="4"/>
        <charset val="136"/>
      </rPr>
      <t>共</t>
    </r>
    <r>
      <rPr>
        <b/>
        <sz val="9"/>
        <color theme="1"/>
        <rFont val="Times New Roman"/>
        <family val="1"/>
      </rPr>
      <t>1401</t>
    </r>
    <r>
      <rPr>
        <b/>
        <sz val="9"/>
        <color theme="1"/>
        <rFont val="標楷體"/>
        <family val="4"/>
        <charset val="136"/>
      </rPr>
      <t>個，不要芭樂</t>
    </r>
    <r>
      <rPr>
        <b/>
        <sz val="9"/>
        <color theme="1"/>
        <rFont val="Times New Roman"/>
        <family val="1"/>
      </rPr>
      <t>)(</t>
    </r>
    <r>
      <rPr>
        <b/>
        <sz val="9"/>
        <color theme="1"/>
        <rFont val="標楷體"/>
        <family val="4"/>
        <charset val="136"/>
      </rPr>
      <t>全校都有</t>
    </r>
    <r>
      <rPr>
        <b/>
        <sz val="9"/>
        <color theme="1"/>
        <rFont val="Times New Roman"/>
        <family val="1"/>
      </rPr>
      <t>)</t>
    </r>
    <phoneticPr fontId="9" type="noConversion"/>
  </si>
  <si>
    <t>小黃瓜</t>
    <phoneticPr fontId="11" type="noConversion"/>
  </si>
  <si>
    <t>虱目魚丸湯</t>
    <phoneticPr fontId="9" type="noConversion"/>
  </si>
  <si>
    <r>
      <rPr>
        <sz val="20"/>
        <rFont val="Segoe UI Symbol"/>
        <family val="4"/>
      </rPr>
      <t>★</t>
    </r>
    <r>
      <rPr>
        <sz val="20"/>
        <rFont val="標楷體"/>
        <family val="4"/>
        <charset val="136"/>
      </rPr>
      <t>虱目魚丸</t>
    </r>
    <phoneticPr fontId="9" type="noConversion"/>
  </si>
  <si>
    <r>
      <t>3</t>
    </r>
    <r>
      <rPr>
        <sz val="20"/>
        <color theme="1"/>
        <rFont val="細明體"/>
        <family val="1"/>
        <charset val="136"/>
      </rPr>
      <t>桶</t>
    </r>
    <phoneticPr fontId="9" type="noConversion"/>
  </si>
  <si>
    <t>冷凍玉米筍</t>
    <phoneticPr fontId="9" type="noConversion"/>
  </si>
  <si>
    <r>
      <rPr>
        <sz val="20"/>
        <rFont val="標楷體"/>
        <family val="4"/>
        <charset val="136"/>
      </rPr>
      <t>食材供應商</t>
    </r>
    <r>
      <rPr>
        <sz val="20"/>
        <rFont val="Times New Roman"/>
        <family val="1"/>
      </rPr>
      <t>:</t>
    </r>
    <r>
      <rPr>
        <sz val="20"/>
        <rFont val="標楷體"/>
        <family val="4"/>
        <charset val="136"/>
      </rPr>
      <t>王源農產有限公司</t>
    </r>
    <phoneticPr fontId="11" type="noConversion"/>
  </si>
  <si>
    <r>
      <rPr>
        <sz val="20"/>
        <rFont val="標楷體"/>
        <family val="4"/>
        <charset val="136"/>
      </rPr>
      <t>食材供應商</t>
    </r>
    <r>
      <rPr>
        <sz val="20"/>
        <rFont val="Times New Roman"/>
        <family val="1"/>
      </rPr>
      <t>:</t>
    </r>
    <r>
      <rPr>
        <sz val="20"/>
        <rFont val="標楷體"/>
        <family val="4"/>
        <charset val="136"/>
      </rPr>
      <t>王源農產有限公司</t>
    </r>
    <phoneticPr fontId="11" type="noConversion"/>
  </si>
  <si>
    <r>
      <rPr>
        <sz val="20"/>
        <rFont val="標楷體"/>
        <family val="4"/>
        <charset val="136"/>
      </rPr>
      <t>食材供應商</t>
    </r>
    <r>
      <rPr>
        <sz val="20"/>
        <rFont val="Times New Roman"/>
        <family val="1"/>
      </rPr>
      <t>:</t>
    </r>
    <r>
      <rPr>
        <sz val="20"/>
        <rFont val="標楷體"/>
        <family val="4"/>
        <charset val="136"/>
      </rPr>
      <t>王源農產有限公司</t>
    </r>
    <phoneticPr fontId="11" type="noConversion"/>
  </si>
  <si>
    <r>
      <rPr>
        <sz val="20"/>
        <rFont val="標楷體"/>
        <family val="4"/>
        <charset val="136"/>
      </rPr>
      <t>食材供應商</t>
    </r>
    <r>
      <rPr>
        <sz val="20"/>
        <rFont val="Times New Roman"/>
        <family val="1"/>
      </rPr>
      <t>:</t>
    </r>
    <r>
      <rPr>
        <sz val="20"/>
        <rFont val="標楷體"/>
        <family val="4"/>
        <charset val="136"/>
      </rPr>
      <t>王源農產有限公司</t>
    </r>
    <phoneticPr fontId="11" type="noConversion"/>
  </si>
  <si>
    <r>
      <rPr>
        <sz val="20"/>
        <rFont val="標楷體"/>
        <family val="4"/>
        <charset val="136"/>
      </rPr>
      <t>食材供應商</t>
    </r>
    <r>
      <rPr>
        <sz val="20"/>
        <rFont val="Times New Roman"/>
        <family val="1"/>
      </rPr>
      <t>:</t>
    </r>
    <r>
      <rPr>
        <sz val="20"/>
        <rFont val="標楷體"/>
        <family val="4"/>
        <charset val="136"/>
      </rPr>
      <t>王源農產有限公司</t>
    </r>
    <phoneticPr fontId="11" type="noConversion"/>
  </si>
  <si>
    <r>
      <t>25</t>
    </r>
    <r>
      <rPr>
        <sz val="20"/>
        <rFont val="標楷體"/>
        <family val="4"/>
        <charset val="136"/>
      </rPr>
      <t>片</t>
    </r>
    <phoneticPr fontId="9" type="noConversion"/>
  </si>
  <si>
    <r>
      <t>25</t>
    </r>
    <r>
      <rPr>
        <sz val="20"/>
        <rFont val="標楷體"/>
        <family val="4"/>
        <charset val="136"/>
      </rPr>
      <t>顆</t>
    </r>
    <phoneticPr fontId="9" type="noConversion"/>
  </si>
  <si>
    <r>
      <t>1</t>
    </r>
    <r>
      <rPr>
        <sz val="20"/>
        <rFont val="細明體"/>
        <family val="3"/>
        <charset val="136"/>
      </rPr>
      <t>桶</t>
    </r>
    <phoneticPr fontId="9" type="noConversion"/>
  </si>
  <si>
    <r>
      <t>2</t>
    </r>
    <r>
      <rPr>
        <sz val="20"/>
        <rFont val="細明體"/>
        <family val="3"/>
        <charset val="136"/>
      </rPr>
      <t>桶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</si>
</sst>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m&quot;月&quot;d&quot;日&quot;"/>
    <numFmt numFmtId="177" formatCode="0_);[Red]\(0\)"/>
    <numFmt numFmtId="178" formatCode="0.0_ "/>
    <numFmt numFmtId="179" formatCode="0_ "/>
    <numFmt numFmtId="180" formatCode="0.0_);[Red]\(0.0\)"/>
    <numFmt numFmtId="181" formatCode="m/d;@"/>
    <numFmt numFmtId="182" formatCode="0_ ;[Red]\-0\ "/>
    <numFmt numFmtId="183" formatCode="0;\-0;;@"/>
  </numFmts>
  <fonts count="118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20"/>
      <name val="Times New Roman"/>
      <family val="1"/>
    </font>
    <font>
      <sz val="14"/>
      <name val="新細明體"/>
      <family val="1"/>
      <charset val="136"/>
    </font>
    <font>
      <sz val="14"/>
      <name val="Times New Roman"/>
      <family val="1"/>
    </font>
    <font>
      <sz val="10"/>
      <name val="新細明體"/>
      <family val="1"/>
      <charset val="136"/>
    </font>
    <font>
      <sz val="16"/>
      <name val="細明體"/>
      <family val="3"/>
      <charset val="136"/>
    </font>
    <font>
      <sz val="16"/>
      <name val="新細明體"/>
      <family val="1"/>
      <charset val="136"/>
    </font>
    <font>
      <b/>
      <sz val="20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20"/>
      <name val="Times New Roman"/>
      <family val="1"/>
    </font>
    <font>
      <b/>
      <sz val="2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22"/>
      <name val="Times New Roman"/>
      <family val="1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28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新細明體"/>
      <family val="1"/>
      <charset val="136"/>
    </font>
    <font>
      <sz val="20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rgb="FF7030A0"/>
      <name val="Times New Roman"/>
      <family val="1"/>
    </font>
    <font>
      <sz val="12"/>
      <color rgb="FFFFE1E1"/>
      <name val="Times New Roman"/>
      <family val="1"/>
    </font>
    <font>
      <b/>
      <sz val="16"/>
      <name val="Times New Roman"/>
      <family val="4"/>
      <charset val="136"/>
    </font>
    <font>
      <b/>
      <sz val="16"/>
      <name val="Times New Roman"/>
      <family val="1"/>
    </font>
    <font>
      <sz val="16"/>
      <color theme="1"/>
      <name val="Times New Roman"/>
      <family val="1"/>
    </font>
    <font>
      <sz val="9"/>
      <name val="標楷體"/>
      <family val="4"/>
      <charset val="136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2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0"/>
      <name val="Microsoft JhengHei"/>
      <family val="1"/>
    </font>
    <font>
      <sz val="10"/>
      <color theme="0"/>
      <name val="Microsoft JhengHei"/>
      <family val="1"/>
    </font>
    <font>
      <sz val="12"/>
      <color theme="8" tint="0.79998168889431442"/>
      <name val="Times New Roman"/>
      <family val="1"/>
    </font>
    <font>
      <b/>
      <sz val="12"/>
      <color rgb="FFFFFF00"/>
      <name val="Times New Roman"/>
      <family val="1"/>
    </font>
    <font>
      <sz val="14"/>
      <color theme="1"/>
      <name val="標楷體"/>
      <family val="4"/>
      <charset val="136"/>
    </font>
    <font>
      <b/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6"/>
      <color theme="1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b/>
      <sz val="9"/>
      <color theme="1"/>
      <name val="Times New Roman"/>
      <family val="1"/>
    </font>
    <font>
      <sz val="12"/>
      <color theme="0"/>
      <name val="Times New Roman"/>
      <family val="1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6"/>
      <color theme="0"/>
      <name val="Times New Roman"/>
      <family val="1"/>
    </font>
    <font>
      <sz val="16"/>
      <name val="Microsoft JhengHei"/>
      <family val="4"/>
    </font>
    <font>
      <sz val="16"/>
      <name val="Times New Roman"/>
      <family val="4"/>
      <charset val="136"/>
    </font>
    <font>
      <sz val="12"/>
      <color rgb="FFFFFF00"/>
      <name val="Times New Roman"/>
      <family val="1"/>
    </font>
    <font>
      <sz val="12"/>
      <color theme="0" tint="-0.34998626667073579"/>
      <name val="Times New Roman"/>
      <family val="1"/>
    </font>
    <font>
      <b/>
      <sz val="20"/>
      <name val="Times New Roman"/>
      <family val="4"/>
      <charset val="136"/>
    </font>
    <font>
      <b/>
      <sz val="20"/>
      <name val="Times New Roman"/>
      <family val="4"/>
    </font>
    <font>
      <sz val="12"/>
      <name val="Microsoft JhengHei"/>
      <family val="1"/>
    </font>
    <font>
      <sz val="16"/>
      <color theme="1"/>
      <name val="新細明體"/>
      <family val="1"/>
      <charset val="136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u/>
      <sz val="2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6"/>
      <color theme="1"/>
      <name val="Times New Roman"/>
      <family val="1"/>
    </font>
    <font>
      <u/>
      <sz val="16"/>
      <color theme="1"/>
      <name val="Times New Roman"/>
      <family val="1"/>
    </font>
    <font>
      <sz val="28"/>
      <color theme="1"/>
      <name val="Times New Roman"/>
      <family val="1"/>
    </font>
    <font>
      <sz val="28"/>
      <name val="Times New Roman"/>
      <family val="1"/>
    </font>
    <font>
      <sz val="20"/>
      <name val="Segoe UI Symbol"/>
      <family val="4"/>
    </font>
    <font>
      <sz val="20"/>
      <name val="Times New Roman"/>
      <family val="4"/>
    </font>
    <font>
      <b/>
      <sz val="18"/>
      <color theme="1"/>
      <name val="Segoe UI Symbol"/>
      <family val="4"/>
    </font>
    <font>
      <b/>
      <sz val="18"/>
      <color theme="1"/>
      <name val="Times New Roman"/>
      <family val="4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2"/>
      <name val="新細明體"/>
      <family val="2"/>
      <scheme val="minor"/>
    </font>
    <font>
      <u/>
      <sz val="16"/>
      <name val="標楷體"/>
      <family val="4"/>
      <charset val="136"/>
    </font>
    <font>
      <u/>
      <sz val="20"/>
      <name val="Times New Roman"/>
      <family val="1"/>
    </font>
    <font>
      <sz val="20"/>
      <name val="新細明體"/>
      <family val="1"/>
      <charset val="136"/>
    </font>
    <font>
      <sz val="20"/>
      <name val="細明體"/>
      <family val="3"/>
      <charset val="136"/>
    </font>
    <font>
      <b/>
      <sz val="12"/>
      <name val="Times New Roman"/>
      <family val="4"/>
      <charset val="136"/>
    </font>
    <font>
      <sz val="20"/>
      <color theme="1"/>
      <name val="細明體"/>
      <family val="1"/>
      <charset val="136"/>
    </font>
    <font>
      <sz val="20"/>
      <name val="細明體"/>
      <family val="1"/>
      <charset val="136"/>
    </font>
    <font>
      <sz val="20"/>
      <name val="Segoe UI Symbol"/>
      <family val="1"/>
    </font>
    <font>
      <sz val="16"/>
      <name val="Segoe UI Symbol"/>
      <family val="4"/>
    </font>
    <font>
      <b/>
      <sz val="12"/>
      <name val="細明體"/>
      <family val="1"/>
      <charset val="136"/>
    </font>
    <font>
      <sz val="18"/>
      <color rgb="FFFF0000"/>
      <name val="標楷體"/>
      <family val="4"/>
      <charset val="136"/>
    </font>
    <font>
      <sz val="18"/>
      <color rgb="FFFF0000"/>
      <name val="Times New Roman"/>
      <family val="1"/>
    </font>
    <font>
      <sz val="20"/>
      <color rgb="FFFF0000"/>
      <name val="Times New Roman"/>
      <family val="1"/>
    </font>
    <font>
      <sz val="20"/>
      <color rgb="FFFF0000"/>
      <name val="標楷體"/>
      <family val="4"/>
      <charset val="136"/>
    </font>
    <font>
      <sz val="18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7" fillId="0" borderId="0"/>
    <xf numFmtId="0" fontId="8" fillId="0" borderId="0"/>
    <xf numFmtId="0" fontId="6" fillId="0" borderId="0">
      <alignment vertical="center"/>
    </xf>
    <xf numFmtId="0" fontId="5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80">
    <xf numFmtId="0" fontId="0" fillId="0" borderId="0" xfId="0">
      <alignment vertical="center"/>
    </xf>
    <xf numFmtId="0" fontId="10" fillId="0" borderId="0" xfId="8">
      <alignment vertical="center"/>
    </xf>
    <xf numFmtId="0" fontId="18" fillId="0" borderId="17" xfId="8" applyFont="1" applyBorder="1" applyAlignment="1">
      <alignment horizontal="center" vertical="center" shrinkToFit="1"/>
    </xf>
    <xf numFmtId="0" fontId="18" fillId="0" borderId="31" xfId="8" applyFont="1" applyBorder="1" applyAlignment="1">
      <alignment horizontal="center" vertical="center" shrinkToFit="1"/>
    </xf>
    <xf numFmtId="0" fontId="18" fillId="0" borderId="30" xfId="8" applyFont="1" applyBorder="1" applyAlignment="1">
      <alignment horizontal="center" vertical="center" shrinkToFit="1"/>
    </xf>
    <xf numFmtId="0" fontId="18" fillId="0" borderId="32" xfId="8" applyFont="1" applyBorder="1" applyAlignment="1">
      <alignment horizontal="center" vertical="center" shrinkToFit="1"/>
    </xf>
    <xf numFmtId="0" fontId="18" fillId="0" borderId="33" xfId="8" applyFont="1" applyBorder="1" applyAlignment="1">
      <alignment horizontal="center" vertical="center" shrinkToFit="1"/>
    </xf>
    <xf numFmtId="0" fontId="18" fillId="0" borderId="16" xfId="8" applyFont="1" applyBorder="1" applyAlignment="1">
      <alignment horizontal="center" vertical="center" shrinkToFit="1"/>
    </xf>
    <xf numFmtId="0" fontId="21" fillId="0" borderId="16" xfId="8" applyFont="1" applyBorder="1" applyAlignment="1">
      <alignment horizontal="center" vertical="center" shrinkToFit="1"/>
    </xf>
    <xf numFmtId="0" fontId="22" fillId="0" borderId="16" xfId="8" applyFont="1" applyBorder="1" applyAlignment="1">
      <alignment horizontal="center" vertical="center" shrinkToFit="1"/>
    </xf>
    <xf numFmtId="0" fontId="18" fillId="0" borderId="14" xfId="8" applyFont="1" applyBorder="1" applyAlignment="1">
      <alignment horizontal="center" vertical="center" shrinkToFit="1"/>
    </xf>
    <xf numFmtId="0" fontId="21" fillId="0" borderId="14" xfId="8" applyFont="1" applyBorder="1" applyAlignment="1">
      <alignment horizontal="center" vertical="center" shrinkToFit="1"/>
    </xf>
    <xf numFmtId="0" fontId="22" fillId="0" borderId="14" xfId="8" applyFont="1" applyBorder="1" applyAlignment="1">
      <alignment horizontal="center" vertical="center" shrinkToFit="1"/>
    </xf>
    <xf numFmtId="0" fontId="21" fillId="0" borderId="31" xfId="8" applyFont="1" applyBorder="1" applyAlignment="1">
      <alignment horizontal="center" vertical="center" shrinkToFit="1"/>
    </xf>
    <xf numFmtId="0" fontId="22" fillId="0" borderId="31" xfId="8" applyFont="1" applyBorder="1" applyAlignment="1">
      <alignment horizontal="center" vertical="center" shrinkToFit="1"/>
    </xf>
    <xf numFmtId="0" fontId="21" fillId="0" borderId="17" xfId="8" applyFont="1" applyBorder="1" applyAlignment="1">
      <alignment horizontal="center" vertical="center" shrinkToFit="1"/>
    </xf>
    <xf numFmtId="0" fontId="22" fillId="0" borderId="17" xfId="8" applyFont="1" applyBorder="1" applyAlignment="1">
      <alignment horizontal="center" vertical="center" shrinkToFit="1"/>
    </xf>
    <xf numFmtId="0" fontId="20" fillId="0" borderId="0" xfId="8" applyFont="1">
      <alignment vertical="center"/>
    </xf>
    <xf numFmtId="0" fontId="18" fillId="0" borderId="0" xfId="8" applyFont="1">
      <alignment vertical="center"/>
    </xf>
    <xf numFmtId="0" fontId="12" fillId="0" borderId="0" xfId="9" applyFont="1">
      <alignment vertical="center"/>
    </xf>
    <xf numFmtId="0" fontId="12" fillId="0" borderId="0" xfId="10" applyFont="1">
      <alignment vertical="center"/>
    </xf>
    <xf numFmtId="0" fontId="13" fillId="0" borderId="16" xfId="9" applyFont="1" applyBorder="1" applyAlignment="1">
      <alignment horizontal="left" vertical="center" wrapText="1"/>
    </xf>
    <xf numFmtId="0" fontId="13" fillId="0" borderId="16" xfId="8" applyFont="1" applyBorder="1" applyAlignment="1">
      <alignment horizontal="left" vertical="center" wrapText="1"/>
    </xf>
    <xf numFmtId="0" fontId="13" fillId="0" borderId="60" xfId="8" applyFont="1" applyBorder="1" applyAlignment="1">
      <alignment horizontal="left" vertical="center" wrapText="1"/>
    </xf>
    <xf numFmtId="0" fontId="13" fillId="0" borderId="2" xfId="7" applyFont="1" applyBorder="1" applyAlignment="1">
      <alignment horizontal="left" vertical="center" wrapText="1"/>
    </xf>
    <xf numFmtId="0" fontId="13" fillId="0" borderId="2" xfId="9" applyFont="1" applyBorder="1" applyAlignment="1">
      <alignment horizontal="left" vertical="center" wrapText="1"/>
    </xf>
    <xf numFmtId="0" fontId="13" fillId="0" borderId="14" xfId="9" applyFont="1" applyBorder="1" applyAlignment="1">
      <alignment horizontal="left" vertical="center" wrapText="1"/>
    </xf>
    <xf numFmtId="0" fontId="13" fillId="0" borderId="44" xfId="9" applyFont="1" applyBorder="1" applyAlignment="1">
      <alignment horizontal="left" vertical="center" wrapText="1"/>
    </xf>
    <xf numFmtId="0" fontId="13" fillId="0" borderId="14" xfId="8" applyFont="1" applyBorder="1" applyAlignment="1">
      <alignment horizontal="left" vertical="center" wrapText="1"/>
    </xf>
    <xf numFmtId="0" fontId="32" fillId="0" borderId="42" xfId="8" applyFont="1" applyBorder="1" applyAlignment="1">
      <alignment horizontal="left" vertical="center" wrapText="1"/>
    </xf>
    <xf numFmtId="0" fontId="12" fillId="0" borderId="8" xfId="9" applyFont="1" applyBorder="1">
      <alignment vertical="center"/>
    </xf>
    <xf numFmtId="0" fontId="32" fillId="0" borderId="14" xfId="8" applyFont="1" applyBorder="1" applyAlignment="1">
      <alignment horizontal="left" vertical="center" wrapText="1"/>
    </xf>
    <xf numFmtId="0" fontId="12" fillId="0" borderId="31" xfId="9" applyFont="1" applyBorder="1" applyAlignment="1">
      <alignment horizontal="center" vertical="center" textRotation="255"/>
    </xf>
    <xf numFmtId="0" fontId="12" fillId="0" borderId="30" xfId="9" applyFont="1" applyBorder="1" applyAlignment="1">
      <alignment horizontal="center" vertical="center" textRotation="255"/>
    </xf>
    <xf numFmtId="0" fontId="12" fillId="0" borderId="68" xfId="9" applyFont="1" applyBorder="1" applyAlignment="1">
      <alignment horizontal="center" vertical="center" textRotation="255"/>
    </xf>
    <xf numFmtId="0" fontId="12" fillId="0" borderId="73" xfId="9" applyFont="1" applyBorder="1" applyAlignment="1">
      <alignment horizontal="center" vertical="center" textRotation="255"/>
    </xf>
    <xf numFmtId="0" fontId="12" fillId="0" borderId="1" xfId="8" applyFont="1" applyBorder="1" applyAlignment="1">
      <alignment horizontal="center" vertical="center" textRotation="255"/>
    </xf>
    <xf numFmtId="0" fontId="12" fillId="0" borderId="12" xfId="8" applyFont="1" applyBorder="1" applyAlignment="1">
      <alignment horizontal="center" vertical="center" textRotation="255"/>
    </xf>
    <xf numFmtId="0" fontId="12" fillId="0" borderId="77" xfId="8" applyFont="1" applyBorder="1" applyAlignment="1">
      <alignment horizontal="center" vertical="center" textRotation="255"/>
    </xf>
    <xf numFmtId="0" fontId="12" fillId="0" borderId="0" xfId="8" applyFont="1">
      <alignment vertical="center"/>
    </xf>
    <xf numFmtId="0" fontId="12" fillId="0" borderId="0" xfId="10" applyFont="1" applyAlignment="1">
      <alignment vertical="center" wrapText="1"/>
    </xf>
    <xf numFmtId="0" fontId="12" fillId="0" borderId="0" xfId="12" applyFont="1">
      <alignment vertical="center"/>
    </xf>
    <xf numFmtId="181" fontId="18" fillId="0" borderId="30" xfId="8" applyNumberFormat="1" applyFont="1" applyBorder="1" applyAlignment="1">
      <alignment horizontal="center" vertical="center" shrinkToFit="1"/>
    </xf>
    <xf numFmtId="181" fontId="19" fillId="0" borderId="16" xfId="8" applyNumberFormat="1" applyFont="1" applyBorder="1" applyAlignment="1">
      <alignment horizontal="center" vertical="center" shrinkToFit="1"/>
    </xf>
    <xf numFmtId="181" fontId="19" fillId="0" borderId="14" xfId="8" applyNumberFormat="1" applyFont="1" applyBorder="1" applyAlignment="1">
      <alignment horizontal="center" vertical="center" shrinkToFit="1"/>
    </xf>
    <xf numFmtId="181" fontId="19" fillId="0" borderId="31" xfId="8" applyNumberFormat="1" applyFont="1" applyBorder="1" applyAlignment="1">
      <alignment horizontal="center" vertical="center" shrinkToFit="1"/>
    </xf>
    <xf numFmtId="181" fontId="19" fillId="0" borderId="17" xfId="8" applyNumberFormat="1" applyFont="1" applyBorder="1" applyAlignment="1">
      <alignment horizontal="center" vertical="center" shrinkToFit="1"/>
    </xf>
    <xf numFmtId="181" fontId="19" fillId="0" borderId="40" xfId="8" applyNumberFormat="1" applyFont="1" applyBorder="1" applyAlignment="1">
      <alignment horizontal="center" vertical="center" shrinkToFit="1"/>
    </xf>
    <xf numFmtId="181" fontId="19" fillId="0" borderId="42" xfId="8" applyNumberFormat="1" applyFont="1" applyBorder="1" applyAlignment="1">
      <alignment horizontal="center" vertical="center" shrinkToFit="1"/>
    </xf>
    <xf numFmtId="181" fontId="10" fillId="0" borderId="0" xfId="8" applyNumberFormat="1">
      <alignment vertical="center"/>
    </xf>
    <xf numFmtId="181" fontId="39" fillId="0" borderId="31" xfId="8" applyNumberFormat="1" applyFont="1" applyBorder="1" applyAlignment="1">
      <alignment horizontal="center" vertical="center" shrinkToFit="1"/>
    </xf>
    <xf numFmtId="181" fontId="39" fillId="0" borderId="14" xfId="8" applyNumberFormat="1" applyFont="1" applyBorder="1" applyAlignment="1">
      <alignment horizontal="center" vertical="center" shrinkToFit="1"/>
    </xf>
    <xf numFmtId="0" fontId="40" fillId="0" borderId="14" xfId="8" applyFont="1" applyBorder="1" applyAlignment="1">
      <alignment horizontal="center" vertical="center" shrinkToFit="1"/>
    </xf>
    <xf numFmtId="181" fontId="39" fillId="0" borderId="16" xfId="8" applyNumberFormat="1" applyFont="1" applyBorder="1" applyAlignment="1">
      <alignment horizontal="center" vertical="center" shrinkToFit="1"/>
    </xf>
    <xf numFmtId="0" fontId="40" fillId="0" borderId="16" xfId="8" applyFont="1" applyBorder="1" applyAlignment="1">
      <alignment horizontal="center" vertical="center" shrinkToFit="1"/>
    </xf>
    <xf numFmtId="180" fontId="12" fillId="0" borderId="0" xfId="9" applyNumberFormat="1" applyFont="1" applyAlignment="1">
      <alignment horizontal="center" vertical="center" shrinkToFit="1"/>
    </xf>
    <xf numFmtId="180" fontId="42" fillId="0" borderId="0" xfId="9" applyNumberFormat="1" applyFont="1" applyAlignment="1">
      <alignment horizontal="center" vertical="center" shrinkToFit="1"/>
    </xf>
    <xf numFmtId="180" fontId="12" fillId="0" borderId="0" xfId="9" applyNumberFormat="1" applyFont="1" applyAlignment="1">
      <alignment vertical="center" shrinkToFit="1"/>
    </xf>
    <xf numFmtId="180" fontId="43" fillId="0" borderId="0" xfId="9" applyNumberFormat="1" applyFont="1" applyAlignment="1">
      <alignment horizontal="center" vertical="center" shrinkToFit="1"/>
    </xf>
    <xf numFmtId="180" fontId="44" fillId="0" borderId="0" xfId="9" applyNumberFormat="1" applyFont="1" applyAlignment="1">
      <alignment horizontal="center" vertical="center" shrinkToFit="1"/>
    </xf>
    <xf numFmtId="0" fontId="34" fillId="0" borderId="17" xfId="8" applyFont="1" applyBorder="1" applyAlignment="1">
      <alignment horizontal="center" vertical="center" wrapText="1"/>
    </xf>
    <xf numFmtId="0" fontId="49" fillId="0" borderId="14" xfId="8" applyFont="1" applyBorder="1" applyAlignment="1">
      <alignment horizontal="center" vertical="center" wrapText="1"/>
    </xf>
    <xf numFmtId="0" fontId="34" fillId="0" borderId="31" xfId="8" applyFont="1" applyBorder="1" applyAlignment="1">
      <alignment horizontal="center" vertical="center" wrapText="1"/>
    </xf>
    <xf numFmtId="0" fontId="34" fillId="0" borderId="19" xfId="8" applyFont="1" applyBorder="1" applyAlignment="1">
      <alignment horizontal="center" vertical="center"/>
    </xf>
    <xf numFmtId="0" fontId="34" fillId="0" borderId="37" xfId="8" applyFont="1" applyBorder="1" applyAlignment="1">
      <alignment horizontal="center" vertical="center"/>
    </xf>
    <xf numFmtId="178" fontId="34" fillId="0" borderId="0" xfId="8" applyNumberFormat="1" applyFont="1" applyAlignment="1">
      <alignment horizontal="center" vertical="center" shrinkToFit="1"/>
    </xf>
    <xf numFmtId="178" fontId="34" fillId="0" borderId="36" xfId="8" applyNumberFormat="1" applyFont="1" applyBorder="1" applyAlignment="1">
      <alignment horizontal="center" vertical="center" shrinkToFit="1"/>
    </xf>
    <xf numFmtId="181" fontId="26" fillId="0" borderId="17" xfId="8" applyNumberFormat="1" applyFont="1" applyBorder="1" applyAlignment="1">
      <alignment horizontal="center" vertical="center" shrinkToFit="1"/>
    </xf>
    <xf numFmtId="0" fontId="26" fillId="0" borderId="17" xfId="8" applyFont="1" applyBorder="1" applyAlignment="1">
      <alignment horizontal="center" vertical="center" shrinkToFit="1"/>
    </xf>
    <xf numFmtId="0" fontId="34" fillId="0" borderId="17" xfId="8" applyFont="1" applyBorder="1" applyAlignment="1">
      <alignment horizontal="center" vertical="center"/>
    </xf>
    <xf numFmtId="0" fontId="34" fillId="0" borderId="16" xfId="8" applyFont="1" applyBorder="1" applyAlignment="1">
      <alignment horizontal="center" vertical="center"/>
    </xf>
    <xf numFmtId="0" fontId="28" fillId="0" borderId="44" xfId="8" applyFont="1" applyBorder="1" applyAlignment="1">
      <alignment horizontal="center" vertical="center"/>
    </xf>
    <xf numFmtId="0" fontId="28" fillId="0" borderId="16" xfId="8" applyFont="1" applyBorder="1" applyAlignment="1">
      <alignment horizontal="center" vertical="center"/>
    </xf>
    <xf numFmtId="177" fontId="12" fillId="0" borderId="0" xfId="9" applyNumberFormat="1" applyFont="1" applyAlignment="1">
      <alignment horizontal="center" vertical="center" shrinkToFit="1"/>
    </xf>
    <xf numFmtId="0" fontId="13" fillId="0" borderId="0" xfId="12" applyFont="1">
      <alignment vertical="center"/>
    </xf>
    <xf numFmtId="0" fontId="13" fillId="0" borderId="0" xfId="10" applyFont="1">
      <alignment vertical="center"/>
    </xf>
    <xf numFmtId="0" fontId="27" fillId="0" borderId="0" xfId="12" applyFont="1">
      <alignment vertical="center"/>
    </xf>
    <xf numFmtId="0" fontId="27" fillId="0" borderId="0" xfId="10" applyFont="1">
      <alignment vertical="center"/>
    </xf>
    <xf numFmtId="0" fontId="34" fillId="0" borderId="0" xfId="12" applyFont="1">
      <alignment vertical="center"/>
    </xf>
    <xf numFmtId="0" fontId="34" fillId="0" borderId="0" xfId="10" applyFont="1">
      <alignment vertical="center"/>
    </xf>
    <xf numFmtId="180" fontId="55" fillId="0" borderId="0" xfId="9" applyNumberFormat="1" applyFont="1" applyAlignment="1">
      <alignment horizontal="center" vertical="center" shrinkToFit="1"/>
    </xf>
    <xf numFmtId="180" fontId="56" fillId="0" borderId="0" xfId="9" applyNumberFormat="1" applyFont="1" applyAlignment="1">
      <alignment horizontal="center" vertical="center" shrinkToFit="1"/>
    </xf>
    <xf numFmtId="180" fontId="58" fillId="0" borderId="0" xfId="9" applyNumberFormat="1" applyFont="1" applyAlignment="1">
      <alignment horizontal="center" vertical="center" shrinkToFit="1"/>
    </xf>
    <xf numFmtId="182" fontId="12" fillId="0" borderId="0" xfId="9" applyNumberFormat="1" applyFont="1" applyAlignment="1">
      <alignment horizontal="center" vertical="center" shrinkToFit="1"/>
    </xf>
    <xf numFmtId="0" fontId="13" fillId="0" borderId="16" xfId="7" applyFont="1" applyBorder="1" applyAlignment="1">
      <alignment horizontal="left" vertical="center" wrapText="1"/>
    </xf>
    <xf numFmtId="0" fontId="13" fillId="0" borderId="14" xfId="7" applyFont="1" applyBorder="1" applyAlignment="1">
      <alignment horizontal="left" vertical="center" wrapText="1"/>
    </xf>
    <xf numFmtId="0" fontId="13" fillId="0" borderId="17" xfId="7" applyFont="1" applyBorder="1" applyAlignment="1">
      <alignment horizontal="left" vertical="center" wrapText="1"/>
    </xf>
    <xf numFmtId="0" fontId="13" fillId="0" borderId="1" xfId="7" applyFont="1" applyBorder="1" applyAlignment="1">
      <alignment horizontal="left" vertical="center" wrapText="1"/>
    </xf>
    <xf numFmtId="0" fontId="13" fillId="0" borderId="1" xfId="9" applyFont="1" applyBorder="1" applyAlignment="1">
      <alignment horizontal="left" vertical="center" wrapText="1"/>
    </xf>
    <xf numFmtId="0" fontId="13" fillId="0" borderId="2" xfId="8" applyFont="1" applyBorder="1" applyAlignment="1">
      <alignment horizontal="left" vertical="center" wrapText="1" shrinkToFit="1"/>
    </xf>
    <xf numFmtId="0" fontId="13" fillId="0" borderId="2" xfId="9" applyFont="1" applyBorder="1" applyAlignment="1">
      <alignment horizontal="left" vertical="center" wrapText="1" shrinkToFit="1"/>
    </xf>
    <xf numFmtId="0" fontId="13" fillId="0" borderId="2" xfId="8" applyFont="1" applyBorder="1" applyAlignment="1">
      <alignment horizontal="left" vertical="center" wrapText="1"/>
    </xf>
    <xf numFmtId="0" fontId="13" fillId="0" borderId="16" xfId="8" applyFont="1" applyBorder="1" applyAlignment="1">
      <alignment horizontal="left" vertical="center" wrapText="1" shrinkToFit="1"/>
    </xf>
    <xf numFmtId="0" fontId="13" fillId="0" borderId="14" xfId="9" applyFont="1" applyBorder="1" applyAlignment="1">
      <alignment horizontal="left" vertical="center" wrapText="1" shrinkToFit="1"/>
    </xf>
    <xf numFmtId="0" fontId="13" fillId="0" borderId="1" xfId="8" applyFont="1" applyBorder="1" applyAlignment="1">
      <alignment horizontal="left" vertical="center" wrapText="1"/>
    </xf>
    <xf numFmtId="0" fontId="50" fillId="0" borderId="64" xfId="8" applyFont="1" applyBorder="1" applyAlignment="1">
      <alignment horizontal="center" vertical="center" wrapText="1"/>
    </xf>
    <xf numFmtId="0" fontId="51" fillId="0" borderId="71" xfId="8" applyFont="1" applyBorder="1" applyAlignment="1">
      <alignment horizontal="left" vertical="center" wrapText="1"/>
    </xf>
    <xf numFmtId="0" fontId="48" fillId="0" borderId="64" xfId="8" applyFont="1" applyBorder="1" applyAlignment="1">
      <alignment horizontal="left" vertical="center" wrapText="1"/>
    </xf>
    <xf numFmtId="0" fontId="13" fillId="0" borderId="14" xfId="8" applyFont="1" applyBorder="1" applyAlignment="1">
      <alignment horizontal="left" vertical="center" wrapText="1" shrinkToFit="1"/>
    </xf>
    <xf numFmtId="0" fontId="52" fillId="0" borderId="64" xfId="0" applyFont="1" applyBorder="1" applyAlignment="1">
      <alignment horizontal="left" vertical="center" wrapText="1"/>
    </xf>
    <xf numFmtId="0" fontId="48" fillId="0" borderId="64" xfId="0" applyFont="1" applyBorder="1" applyAlignment="1">
      <alignment horizontal="left" vertical="center" wrapText="1"/>
    </xf>
    <xf numFmtId="0" fontId="28" fillId="0" borderId="17" xfId="7" applyFont="1" applyBorder="1" applyAlignment="1">
      <alignment vertical="distributed" textRotation="255" shrinkToFit="1"/>
    </xf>
    <xf numFmtId="0" fontId="25" fillId="0" borderId="2" xfId="7" applyFont="1" applyBorder="1" applyAlignment="1">
      <alignment horizontal="center" vertical="center"/>
    </xf>
    <xf numFmtId="0" fontId="25" fillId="0" borderId="26" xfId="7" applyFont="1" applyBorder="1" applyAlignment="1">
      <alignment horizontal="center" vertical="center"/>
    </xf>
    <xf numFmtId="180" fontId="25" fillId="0" borderId="16" xfId="7" applyNumberFormat="1" applyFont="1" applyBorder="1" applyAlignment="1">
      <alignment horizontal="center" vertical="center"/>
    </xf>
    <xf numFmtId="180" fontId="25" fillId="0" borderId="43" xfId="7" applyNumberFormat="1" applyFont="1" applyBorder="1" applyAlignment="1">
      <alignment horizontal="center" vertical="center"/>
    </xf>
    <xf numFmtId="177" fontId="25" fillId="0" borderId="14" xfId="7" applyNumberFormat="1" applyFont="1" applyBorder="1" applyAlignment="1">
      <alignment horizontal="center" vertical="center"/>
    </xf>
    <xf numFmtId="180" fontId="25" fillId="0" borderId="60" xfId="7" applyNumberFormat="1" applyFont="1" applyBorder="1" applyAlignment="1">
      <alignment horizontal="center" vertical="center"/>
    </xf>
    <xf numFmtId="177" fontId="25" fillId="0" borderId="60" xfId="7" applyNumberFormat="1" applyFont="1" applyBorder="1" applyAlignment="1">
      <alignment horizontal="center" vertical="center"/>
    </xf>
    <xf numFmtId="180" fontId="25" fillId="0" borderId="75" xfId="7" applyNumberFormat="1" applyFont="1" applyBorder="1" applyAlignment="1">
      <alignment horizontal="center" vertical="center"/>
    </xf>
    <xf numFmtId="0" fontId="38" fillId="0" borderId="0" xfId="12" applyFont="1">
      <alignment vertical="center"/>
    </xf>
    <xf numFmtId="0" fontId="54" fillId="0" borderId="17" xfId="7" applyFont="1" applyBorder="1" applyAlignment="1">
      <alignment vertical="center" textRotation="255" shrinkToFit="1"/>
    </xf>
    <xf numFmtId="0" fontId="54" fillId="0" borderId="17" xfId="7" applyFont="1" applyBorder="1" applyAlignment="1">
      <alignment vertical="distributed" textRotation="255" shrinkToFit="1"/>
    </xf>
    <xf numFmtId="0" fontId="27" fillId="0" borderId="1" xfId="8" applyFont="1" applyBorder="1" applyAlignment="1">
      <alignment horizontal="left" vertical="center" wrapText="1"/>
    </xf>
    <xf numFmtId="0" fontId="41" fillId="0" borderId="64" xfId="8" applyFont="1" applyBorder="1" applyAlignment="1">
      <alignment horizontal="left" vertical="center" wrapText="1" shrinkToFit="1"/>
    </xf>
    <xf numFmtId="0" fontId="48" fillId="0" borderId="64" xfId="8" applyFont="1" applyBorder="1" applyAlignment="1">
      <alignment horizontal="left" vertical="center" wrapText="1" shrinkToFit="1"/>
    </xf>
    <xf numFmtId="0" fontId="60" fillId="0" borderId="64" xfId="9" applyFont="1" applyBorder="1" applyAlignment="1">
      <alignment horizontal="left" vertical="center" wrapText="1"/>
    </xf>
    <xf numFmtId="0" fontId="48" fillId="0" borderId="64" xfId="9" applyFont="1" applyBorder="1" applyAlignment="1">
      <alignment horizontal="left" vertical="center" wrapText="1"/>
    </xf>
    <xf numFmtId="0" fontId="13" fillId="0" borderId="40" xfId="7" applyFont="1" applyBorder="1" applyAlignment="1">
      <alignment horizontal="left" vertical="center" wrapText="1"/>
    </xf>
    <xf numFmtId="0" fontId="13" fillId="0" borderId="40" xfId="8" applyFont="1" applyBorder="1" applyAlignment="1">
      <alignment horizontal="left" vertical="center" wrapText="1"/>
    </xf>
    <xf numFmtId="0" fontId="41" fillId="0" borderId="42" xfId="9" applyFont="1" applyBorder="1" applyAlignment="1">
      <alignment horizontal="left" vertical="center" wrapText="1"/>
    </xf>
    <xf numFmtId="0" fontId="41" fillId="0" borderId="42" xfId="8" applyFont="1" applyBorder="1" applyAlignment="1">
      <alignment horizontal="left" vertical="center" wrapText="1"/>
    </xf>
    <xf numFmtId="0" fontId="41" fillId="0" borderId="40" xfId="8" applyFont="1" applyBorder="1" applyAlignment="1">
      <alignment horizontal="left" vertical="center" wrapText="1"/>
    </xf>
    <xf numFmtId="0" fontId="41" fillId="0" borderId="1" xfId="9" applyFont="1" applyBorder="1" applyAlignment="1">
      <alignment horizontal="left" vertical="center" wrapText="1"/>
    </xf>
    <xf numFmtId="0" fontId="41" fillId="0" borderId="1" xfId="8" applyFont="1" applyBorder="1" applyAlignment="1">
      <alignment horizontal="left" vertical="center" wrapText="1"/>
    </xf>
    <xf numFmtId="0" fontId="41" fillId="0" borderId="60" xfId="8" applyFont="1" applyBorder="1" applyAlignment="1">
      <alignment horizontal="left" vertical="center" wrapText="1"/>
    </xf>
    <xf numFmtId="0" fontId="27" fillId="0" borderId="17" xfId="8" applyFont="1" applyBorder="1" applyAlignment="1">
      <alignment horizontal="left" vertical="center" wrapText="1"/>
    </xf>
    <xf numFmtId="178" fontId="13" fillId="0" borderId="2" xfId="7" applyNumberFormat="1" applyFont="1" applyBorder="1" applyAlignment="1">
      <alignment horizontal="left" vertical="center" wrapText="1"/>
    </xf>
    <xf numFmtId="178" fontId="13" fillId="0" borderId="16" xfId="7" applyNumberFormat="1" applyFont="1" applyBorder="1" applyAlignment="1">
      <alignment horizontal="left" vertical="center" wrapText="1"/>
    </xf>
    <xf numFmtId="178" fontId="13" fillId="0" borderId="14" xfId="7" applyNumberFormat="1" applyFont="1" applyBorder="1" applyAlignment="1">
      <alignment horizontal="left" vertical="center" wrapText="1"/>
    </xf>
    <xf numFmtId="178" fontId="13" fillId="0" borderId="1" xfId="7" applyNumberFormat="1" applyFont="1" applyBorder="1" applyAlignment="1">
      <alignment horizontal="left" vertical="center" wrapText="1"/>
    </xf>
    <xf numFmtId="0" fontId="32" fillId="0" borderId="82" xfId="8" applyFont="1" applyBorder="1" applyAlignment="1">
      <alignment horizontal="left" vertical="center" wrapText="1"/>
    </xf>
    <xf numFmtId="0" fontId="15" fillId="0" borderId="78" xfId="9" applyFont="1" applyBorder="1" applyAlignment="1">
      <alignment horizontal="left" vertical="center" wrapText="1"/>
    </xf>
    <xf numFmtId="178" fontId="27" fillId="0" borderId="16" xfId="9" applyNumberFormat="1" applyFont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180" fontId="15" fillId="0" borderId="16" xfId="7" applyNumberFormat="1" applyFont="1" applyBorder="1" applyAlignment="1">
      <alignment horizontal="center" vertical="center"/>
    </xf>
    <xf numFmtId="177" fontId="15" fillId="0" borderId="16" xfId="7" applyNumberFormat="1" applyFont="1" applyBorder="1" applyAlignment="1">
      <alignment horizontal="center" vertical="center"/>
    </xf>
    <xf numFmtId="180" fontId="15" fillId="0" borderId="60" xfId="7" applyNumberFormat="1" applyFont="1" applyBorder="1" applyAlignment="1">
      <alignment horizontal="center" vertical="center"/>
    </xf>
    <xf numFmtId="177" fontId="15" fillId="0" borderId="60" xfId="7" applyNumberFormat="1" applyFont="1" applyBorder="1" applyAlignment="1">
      <alignment horizontal="center" vertical="center"/>
    </xf>
    <xf numFmtId="0" fontId="53" fillId="0" borderId="0" xfId="12" applyFont="1">
      <alignment vertical="center"/>
    </xf>
    <xf numFmtId="0" fontId="41" fillId="0" borderId="2" xfId="9" applyFont="1" applyBorder="1" applyAlignment="1">
      <alignment horizontal="left" vertical="center" wrapText="1" shrinkToFit="1"/>
    </xf>
    <xf numFmtId="0" fontId="41" fillId="0" borderId="1" xfId="9" applyFont="1" applyBorder="1" applyAlignment="1">
      <alignment horizontal="left" vertical="center" wrapText="1" shrinkToFit="1"/>
    </xf>
    <xf numFmtId="0" fontId="30" fillId="0" borderId="2" xfId="7" applyFont="1" applyBorder="1" applyAlignment="1">
      <alignment horizontal="left" vertical="center" wrapText="1"/>
    </xf>
    <xf numFmtId="0" fontId="30" fillId="0" borderId="2" xfId="8" applyFont="1" applyBorder="1" applyAlignment="1">
      <alignment horizontal="left" vertical="center" wrapText="1"/>
    </xf>
    <xf numFmtId="0" fontId="30" fillId="0" borderId="14" xfId="8" applyFont="1" applyBorder="1" applyAlignment="1">
      <alignment horizontal="left" vertical="center" wrapText="1"/>
    </xf>
    <xf numFmtId="0" fontId="30" fillId="0" borderId="16" xfId="8" applyFont="1" applyBorder="1" applyAlignment="1">
      <alignment horizontal="left" vertical="center" wrapText="1"/>
    </xf>
    <xf numFmtId="0" fontId="30" fillId="0" borderId="16" xfId="7" applyFont="1" applyBorder="1" applyAlignment="1">
      <alignment horizontal="left" vertical="center" wrapText="1"/>
    </xf>
    <xf numFmtId="0" fontId="41" fillId="0" borderId="2" xfId="7" applyFont="1" applyBorder="1" applyAlignment="1">
      <alignment horizontal="left" vertical="center" wrapText="1"/>
    </xf>
    <xf numFmtId="0" fontId="41" fillId="0" borderId="2" xfId="9" applyFont="1" applyBorder="1" applyAlignment="1">
      <alignment horizontal="left" vertical="center" wrapText="1"/>
    </xf>
    <xf numFmtId="0" fontId="30" fillId="0" borderId="2" xfId="9" applyFont="1" applyBorder="1" applyAlignment="1">
      <alignment horizontal="left" vertical="center" wrapText="1"/>
    </xf>
    <xf numFmtId="0" fontId="30" fillId="0" borderId="2" xfId="9" applyFont="1" applyBorder="1" applyAlignment="1">
      <alignment horizontal="left" vertical="center" wrapText="1" shrinkToFit="1"/>
    </xf>
    <xf numFmtId="0" fontId="41" fillId="0" borderId="14" xfId="9" applyFont="1" applyBorder="1" applyAlignment="1">
      <alignment horizontal="left" vertical="center" wrapText="1"/>
    </xf>
    <xf numFmtId="0" fontId="30" fillId="0" borderId="14" xfId="9" applyFont="1" applyBorder="1" applyAlignment="1">
      <alignment horizontal="left" vertical="center" wrapText="1"/>
    </xf>
    <xf numFmtId="183" fontId="30" fillId="0" borderId="14" xfId="9" applyNumberFormat="1" applyFont="1" applyBorder="1" applyAlignment="1">
      <alignment horizontal="left" vertical="center" wrapText="1"/>
    </xf>
    <xf numFmtId="0" fontId="30" fillId="5" borderId="14" xfId="9" applyFont="1" applyFill="1" applyBorder="1" applyAlignment="1">
      <alignment horizontal="left" vertical="center" wrapText="1"/>
    </xf>
    <xf numFmtId="0" fontId="37" fillId="0" borderId="2" xfId="9" applyFont="1" applyBorder="1" applyAlignment="1">
      <alignment horizontal="left" vertical="center" wrapText="1"/>
    </xf>
    <xf numFmtId="0" fontId="30" fillId="5" borderId="14" xfId="8" applyFont="1" applyFill="1" applyBorder="1" applyAlignment="1">
      <alignment horizontal="left" vertical="center" wrapText="1"/>
    </xf>
    <xf numFmtId="0" fontId="41" fillId="5" borderId="14" xfId="9" applyFont="1" applyFill="1" applyBorder="1" applyAlignment="1">
      <alignment horizontal="left" vertical="center" wrapText="1"/>
    </xf>
    <xf numFmtId="0" fontId="41" fillId="5" borderId="14" xfId="8" applyFont="1" applyFill="1" applyBorder="1" applyAlignment="1">
      <alignment horizontal="left" vertical="center" wrapText="1"/>
    </xf>
    <xf numFmtId="0" fontId="37" fillId="0" borderId="2" xfId="9" applyFont="1" applyBorder="1" applyAlignment="1">
      <alignment horizontal="left" vertical="center" wrapText="1" shrinkToFit="1"/>
    </xf>
    <xf numFmtId="0" fontId="41" fillId="0" borderId="16" xfId="7" applyFont="1" applyBorder="1" applyAlignment="1">
      <alignment horizontal="left" vertical="center" wrapText="1"/>
    </xf>
    <xf numFmtId="0" fontId="37" fillId="0" borderId="14" xfId="9" applyFont="1" applyBorder="1" applyAlignment="1">
      <alignment horizontal="left" vertical="center" wrapText="1" shrinkToFit="1"/>
    </xf>
    <xf numFmtId="0" fontId="30" fillId="0" borderId="16" xfId="9" applyFont="1" applyBorder="1" applyAlignment="1">
      <alignment horizontal="left" vertical="center" wrapText="1"/>
    </xf>
    <xf numFmtId="0" fontId="30" fillId="0" borderId="16" xfId="9" applyFont="1" applyBorder="1" applyAlignment="1">
      <alignment horizontal="left" vertical="center" wrapText="1" shrinkToFit="1"/>
    </xf>
    <xf numFmtId="0" fontId="30" fillId="5" borderId="16" xfId="9" applyFont="1" applyFill="1" applyBorder="1" applyAlignment="1">
      <alignment horizontal="left" vertical="center" wrapText="1"/>
    </xf>
    <xf numFmtId="0" fontId="30" fillId="5" borderId="16" xfId="9" applyFont="1" applyFill="1" applyBorder="1" applyAlignment="1">
      <alignment horizontal="left" vertical="center" wrapText="1" shrinkToFit="1"/>
    </xf>
    <xf numFmtId="0" fontId="30" fillId="0" borderId="69" xfId="8" applyFont="1" applyBorder="1" applyAlignment="1">
      <alignment horizontal="left" vertical="center" wrapText="1"/>
    </xf>
    <xf numFmtId="0" fontId="30" fillId="0" borderId="40" xfId="8" applyFont="1" applyBorder="1" applyAlignment="1">
      <alignment horizontal="left" vertical="center" wrapText="1"/>
    </xf>
    <xf numFmtId="0" fontId="30" fillId="0" borderId="14" xfId="7" applyFont="1" applyBorder="1" applyAlignment="1">
      <alignment horizontal="left" vertical="center" wrapText="1"/>
    </xf>
    <xf numFmtId="0" fontId="30" fillId="5" borderId="16" xfId="7" applyFont="1" applyFill="1" applyBorder="1" applyAlignment="1">
      <alignment horizontal="left" vertical="center" wrapText="1"/>
    </xf>
    <xf numFmtId="0" fontId="30" fillId="0" borderId="17" xfId="7" applyFont="1" applyBorder="1" applyAlignment="1">
      <alignment horizontal="left" vertical="center" wrapText="1"/>
    </xf>
    <xf numFmtId="0" fontId="30" fillId="4" borderId="14" xfId="7" applyFont="1" applyFill="1" applyBorder="1" applyAlignment="1">
      <alignment horizontal="left" vertical="center" wrapText="1"/>
    </xf>
    <xf numFmtId="0" fontId="30" fillId="4" borderId="17" xfId="7" applyFont="1" applyFill="1" applyBorder="1" applyAlignment="1">
      <alignment horizontal="left" vertical="center" wrapText="1"/>
    </xf>
    <xf numFmtId="0" fontId="30" fillId="0" borderId="1" xfId="7" applyFont="1" applyBorder="1" applyAlignment="1">
      <alignment horizontal="left" vertical="center" wrapText="1"/>
    </xf>
    <xf numFmtId="0" fontId="30" fillId="0" borderId="14" xfId="9" applyFont="1" applyBorder="1" applyAlignment="1">
      <alignment horizontal="left" vertical="center" wrapText="1" shrinkToFit="1"/>
    </xf>
    <xf numFmtId="0" fontId="13" fillId="5" borderId="14" xfId="9" applyFont="1" applyFill="1" applyBorder="1" applyAlignment="1">
      <alignment horizontal="left" vertical="center" wrapText="1" shrinkToFit="1"/>
    </xf>
    <xf numFmtId="0" fontId="37" fillId="0" borderId="16" xfId="7" applyFont="1" applyBorder="1" applyAlignment="1">
      <alignment horizontal="left" vertical="center" wrapText="1"/>
    </xf>
    <xf numFmtId="0" fontId="37" fillId="0" borderId="14" xfId="9" applyFont="1" applyBorder="1" applyAlignment="1">
      <alignment horizontal="left" vertical="center" wrapText="1"/>
    </xf>
    <xf numFmtId="0" fontId="41" fillId="0" borderId="2" xfId="8" applyFont="1" applyBorder="1" applyAlignment="1">
      <alignment horizontal="left" vertical="center" wrapText="1" shrinkToFit="1"/>
    </xf>
    <xf numFmtId="0" fontId="41" fillId="0" borderId="16" xfId="9" applyFont="1" applyBorder="1" applyAlignment="1">
      <alignment horizontal="left" vertical="center" wrapText="1"/>
    </xf>
    <xf numFmtId="0" fontId="41" fillId="0" borderId="14" xfId="8" applyFont="1" applyBorder="1" applyAlignment="1">
      <alignment horizontal="left" vertical="center" wrapText="1" shrinkToFit="1"/>
    </xf>
    <xf numFmtId="0" fontId="41" fillId="0" borderId="14" xfId="8" applyFont="1" applyBorder="1" applyAlignment="1">
      <alignment horizontal="left" vertical="center" wrapText="1"/>
    </xf>
    <xf numFmtId="0" fontId="30" fillId="0" borderId="85" xfId="8" applyFont="1" applyBorder="1" applyAlignment="1">
      <alignment horizontal="left" vertical="center" wrapText="1"/>
    </xf>
    <xf numFmtId="0" fontId="30" fillId="0" borderId="60" xfId="8" applyFont="1" applyBorder="1" applyAlignment="1">
      <alignment horizontal="left" vertical="center" wrapText="1"/>
    </xf>
    <xf numFmtId="0" fontId="12" fillId="0" borderId="1" xfId="8" applyFont="1" applyBorder="1" applyAlignment="1">
      <alignment horizontal="left" vertical="center" wrapText="1"/>
    </xf>
    <xf numFmtId="0" fontId="37" fillId="0" borderId="16" xfId="9" applyFont="1" applyBorder="1" applyAlignment="1">
      <alignment horizontal="left" vertical="center" wrapText="1"/>
    </xf>
    <xf numFmtId="180" fontId="42" fillId="0" borderId="0" xfId="14" applyNumberFormat="1" applyFont="1" applyAlignment="1">
      <alignment horizontal="center" vertical="center" shrinkToFit="1"/>
    </xf>
    <xf numFmtId="180" fontId="57" fillId="3" borderId="0" xfId="14" applyNumberFormat="1" applyFont="1" applyFill="1" applyAlignment="1">
      <alignment horizontal="center" vertical="center" shrinkToFit="1"/>
    </xf>
    <xf numFmtId="180" fontId="70" fillId="0" borderId="0" xfId="9" applyNumberFormat="1" applyFont="1" applyAlignment="1">
      <alignment horizontal="center" vertical="center" shrinkToFit="1"/>
    </xf>
    <xf numFmtId="180" fontId="45" fillId="0" borderId="0" xfId="14" applyNumberFormat="1" applyFont="1" applyAlignment="1">
      <alignment horizontal="center" vertical="center" shrinkToFit="1"/>
    </xf>
    <xf numFmtId="0" fontId="41" fillId="0" borderId="44" xfId="9" applyFont="1" applyBorder="1" applyAlignment="1">
      <alignment horizontal="left" vertical="center" wrapText="1"/>
    </xf>
    <xf numFmtId="0" fontId="41" fillId="5" borderId="44" xfId="9" applyFont="1" applyFill="1" applyBorder="1" applyAlignment="1">
      <alignment horizontal="left" vertical="center" wrapText="1"/>
    </xf>
    <xf numFmtId="0" fontId="41" fillId="0" borderId="2" xfId="8" applyFont="1" applyBorder="1" applyAlignment="1">
      <alignment horizontal="left" vertical="center" wrapText="1"/>
    </xf>
    <xf numFmtId="0" fontId="41" fillId="0" borderId="14" xfId="9" applyFont="1" applyBorder="1" applyAlignment="1">
      <alignment horizontal="left" vertical="center" wrapText="1" shrinkToFit="1"/>
    </xf>
    <xf numFmtId="0" fontId="30" fillId="0" borderId="16" xfId="8" applyFont="1" applyBorder="1" applyAlignment="1">
      <alignment horizontal="left" vertical="center" wrapText="1" shrinkToFit="1"/>
    </xf>
    <xf numFmtId="0" fontId="30" fillId="0" borderId="2" xfId="8" applyFont="1" applyBorder="1" applyAlignment="1">
      <alignment horizontal="left" vertical="center" wrapText="1" shrinkToFit="1"/>
    </xf>
    <xf numFmtId="0" fontId="30" fillId="0" borderId="17" xfId="8" applyFont="1" applyBorder="1" applyAlignment="1">
      <alignment horizontal="left" vertical="center" wrapText="1"/>
    </xf>
    <xf numFmtId="0" fontId="41" fillId="5" borderId="14" xfId="9" applyFont="1" applyFill="1" applyBorder="1" applyAlignment="1">
      <alignment horizontal="left" vertical="center" wrapText="1" shrinkToFit="1"/>
    </xf>
    <xf numFmtId="178" fontId="41" fillId="0" borderId="16" xfId="7" applyNumberFormat="1" applyFont="1" applyBorder="1" applyAlignment="1">
      <alignment horizontal="left" vertical="center" wrapText="1"/>
    </xf>
    <xf numFmtId="178" fontId="41" fillId="0" borderId="14" xfId="7" applyNumberFormat="1" applyFont="1" applyBorder="1" applyAlignment="1">
      <alignment horizontal="left" vertical="center" wrapText="1"/>
    </xf>
    <xf numFmtId="178" fontId="41" fillId="0" borderId="2" xfId="7" applyNumberFormat="1" applyFont="1" applyBorder="1" applyAlignment="1">
      <alignment horizontal="left" vertical="center" wrapText="1"/>
    </xf>
    <xf numFmtId="0" fontId="30" fillId="0" borderId="40" xfId="7" applyFont="1" applyBorder="1" applyAlignment="1">
      <alignment horizontal="left" vertical="center" wrapText="1"/>
    </xf>
    <xf numFmtId="0" fontId="41" fillId="0" borderId="69" xfId="8" applyFont="1" applyBorder="1" applyAlignment="1">
      <alignment horizontal="left" vertical="center" wrapText="1"/>
    </xf>
    <xf numFmtId="0" fontId="41" fillId="0" borderId="14" xfId="7" applyFont="1" applyBorder="1" applyAlignment="1">
      <alignment horizontal="left" vertical="center" wrapText="1"/>
    </xf>
    <xf numFmtId="0" fontId="41" fillId="0" borderId="17" xfId="7" applyFont="1" applyBorder="1" applyAlignment="1">
      <alignment horizontal="left" vertical="center" wrapText="1"/>
    </xf>
    <xf numFmtId="0" fontId="41" fillId="5" borderId="16" xfId="7" applyFont="1" applyFill="1" applyBorder="1" applyAlignment="1">
      <alignment horizontal="left" vertical="center" wrapText="1"/>
    </xf>
    <xf numFmtId="0" fontId="30" fillId="0" borderId="14" xfId="8" applyFont="1" applyBorder="1" applyAlignment="1">
      <alignment horizontal="left" vertical="center" wrapText="1" shrinkToFit="1"/>
    </xf>
    <xf numFmtId="0" fontId="41" fillId="0" borderId="47" xfId="9" applyFont="1" applyBorder="1" applyAlignment="1">
      <alignment horizontal="left" vertical="center" wrapText="1"/>
    </xf>
    <xf numFmtId="0" fontId="41" fillId="0" borderId="43" xfId="8" applyFont="1" applyBorder="1" applyAlignment="1">
      <alignment horizontal="left" vertical="center" wrapText="1" shrinkToFit="1"/>
    </xf>
    <xf numFmtId="0" fontId="41" fillId="0" borderId="15" xfId="8" applyFont="1" applyBorder="1" applyAlignment="1">
      <alignment horizontal="left" vertical="center" wrapText="1" shrinkToFit="1"/>
    </xf>
    <xf numFmtId="0" fontId="41" fillId="0" borderId="17" xfId="8" applyFont="1" applyBorder="1" applyAlignment="1">
      <alignment horizontal="left" vertical="center" wrapText="1" shrinkToFit="1"/>
    </xf>
    <xf numFmtId="0" fontId="41" fillId="0" borderId="1" xfId="8" applyFont="1" applyBorder="1" applyAlignment="1">
      <alignment horizontal="left" vertical="center" wrapText="1" shrinkToFit="1"/>
    </xf>
    <xf numFmtId="0" fontId="41" fillId="0" borderId="16" xfId="8" applyFont="1" applyBorder="1" applyAlignment="1">
      <alignment horizontal="left" vertical="center" wrapText="1" shrinkToFit="1"/>
    </xf>
    <xf numFmtId="0" fontId="37" fillId="0" borderId="16" xfId="9" applyFont="1" applyBorder="1" applyAlignment="1">
      <alignment horizontal="left" vertical="center" wrapText="1" shrinkToFit="1"/>
    </xf>
    <xf numFmtId="0" fontId="30" fillId="0" borderId="43" xfId="8" applyFont="1" applyBorder="1" applyAlignment="1">
      <alignment horizontal="left" vertical="center" wrapText="1" shrinkToFit="1"/>
    </xf>
    <xf numFmtId="0" fontId="30" fillId="5" borderId="16" xfId="8" applyFont="1" applyFill="1" applyBorder="1" applyAlignment="1">
      <alignment horizontal="left" vertical="center" wrapText="1"/>
    </xf>
    <xf numFmtId="178" fontId="30" fillId="0" borderId="2" xfId="7" applyNumberFormat="1" applyFont="1" applyBorder="1" applyAlignment="1">
      <alignment horizontal="left" vertical="center" wrapText="1"/>
    </xf>
    <xf numFmtId="178" fontId="30" fillId="0" borderId="16" xfId="7" applyNumberFormat="1" applyFont="1" applyBorder="1" applyAlignment="1">
      <alignment horizontal="left" vertical="center" wrapText="1"/>
    </xf>
    <xf numFmtId="178" fontId="30" fillId="0" borderId="14" xfId="7" applyNumberFormat="1" applyFont="1" applyBorder="1" applyAlignment="1">
      <alignment horizontal="left" vertical="center" wrapText="1"/>
    </xf>
    <xf numFmtId="0" fontId="30" fillId="0" borderId="1" xfId="8" applyFont="1" applyBorder="1" applyAlignment="1">
      <alignment horizontal="left" vertical="center" wrapText="1"/>
    </xf>
    <xf numFmtId="0" fontId="41" fillId="0" borderId="16" xfId="8" applyFont="1" applyBorder="1" applyAlignment="1">
      <alignment horizontal="left" vertical="center" wrapText="1"/>
    </xf>
    <xf numFmtId="0" fontId="41" fillId="5" borderId="16" xfId="8" applyFont="1" applyFill="1" applyBorder="1" applyAlignment="1">
      <alignment horizontal="left" vertical="center" wrapText="1"/>
    </xf>
    <xf numFmtId="0" fontId="41" fillId="5" borderId="44" xfId="8" applyFont="1" applyFill="1" applyBorder="1" applyAlignment="1">
      <alignment horizontal="left" vertical="center" wrapText="1"/>
    </xf>
    <xf numFmtId="0" fontId="41" fillId="5" borderId="1" xfId="8" applyFont="1" applyFill="1" applyBorder="1" applyAlignment="1">
      <alignment horizontal="left" vertical="center" wrapText="1"/>
    </xf>
    <xf numFmtId="0" fontId="41" fillId="5" borderId="1" xfId="9" applyFont="1" applyFill="1" applyBorder="1" applyAlignment="1">
      <alignment horizontal="left" vertical="center" wrapText="1"/>
    </xf>
    <xf numFmtId="0" fontId="30" fillId="0" borderId="40" xfId="9" applyFont="1" applyBorder="1" applyAlignment="1">
      <alignment horizontal="left" vertical="center" wrapText="1"/>
    </xf>
    <xf numFmtId="0" fontId="30" fillId="0" borderId="60" xfId="9" applyFont="1" applyBorder="1" applyAlignment="1">
      <alignment horizontal="left" vertical="center" wrapText="1"/>
    </xf>
    <xf numFmtId="0" fontId="67" fillId="0" borderId="2" xfId="9" applyFont="1" applyBorder="1" applyAlignment="1">
      <alignment horizontal="left" vertical="center" wrapText="1"/>
    </xf>
    <xf numFmtId="178" fontId="30" fillId="5" borderId="14" xfId="7" applyNumberFormat="1" applyFont="1" applyFill="1" applyBorder="1" applyAlignment="1">
      <alignment horizontal="left" vertical="center" wrapText="1"/>
    </xf>
    <xf numFmtId="0" fontId="30" fillId="5" borderId="14" xfId="7" applyFont="1" applyFill="1" applyBorder="1" applyAlignment="1">
      <alignment horizontal="left" vertical="center" wrapText="1"/>
    </xf>
    <xf numFmtId="0" fontId="67" fillId="0" borderId="17" xfId="8" applyFont="1" applyBorder="1" applyAlignment="1">
      <alignment horizontal="left" vertical="center" wrapText="1"/>
    </xf>
    <xf numFmtId="0" fontId="67" fillId="0" borderId="1" xfId="8" applyFont="1" applyBorder="1" applyAlignment="1">
      <alignment horizontal="left" vertical="center" wrapText="1"/>
    </xf>
    <xf numFmtId="0" fontId="30" fillId="5" borderId="43" xfId="8" applyFont="1" applyFill="1" applyBorder="1" applyAlignment="1">
      <alignment horizontal="left" vertical="center" wrapText="1" shrinkToFit="1"/>
    </xf>
    <xf numFmtId="0" fontId="30" fillId="0" borderId="47" xfId="9" applyFont="1" applyBorder="1" applyAlignment="1">
      <alignment horizontal="left" vertical="center" wrapText="1"/>
    </xf>
    <xf numFmtId="0" fontId="41" fillId="0" borderId="16" xfId="9" applyFont="1" applyBorder="1" applyAlignment="1">
      <alignment horizontal="left" vertical="center" wrapText="1" shrinkToFit="1"/>
    </xf>
    <xf numFmtId="0" fontId="73" fillId="0" borderId="82" xfId="8" applyFont="1" applyBorder="1" applyAlignment="1">
      <alignment horizontal="left" vertical="center" wrapText="1"/>
    </xf>
    <xf numFmtId="0" fontId="24" fillId="0" borderId="78" xfId="9" applyFont="1" applyBorder="1" applyAlignment="1">
      <alignment horizontal="left" vertical="center" wrapText="1"/>
    </xf>
    <xf numFmtId="0" fontId="23" fillId="0" borderId="82" xfId="9" applyFont="1" applyBorder="1" applyAlignment="1">
      <alignment horizontal="center" vertical="center" wrapText="1"/>
    </xf>
    <xf numFmtId="0" fontId="37" fillId="5" borderId="14" xfId="9" applyFont="1" applyFill="1" applyBorder="1" applyAlignment="1">
      <alignment horizontal="left" vertical="center" wrapText="1"/>
    </xf>
    <xf numFmtId="0" fontId="24" fillId="0" borderId="5" xfId="7" applyFont="1" applyBorder="1"/>
    <xf numFmtId="0" fontId="75" fillId="0" borderId="5" xfId="7" applyFont="1" applyBorder="1"/>
    <xf numFmtId="0" fontId="77" fillId="5" borderId="14" xfId="9" applyFont="1" applyFill="1" applyBorder="1" applyAlignment="1">
      <alignment horizontal="left" vertical="center" wrapText="1"/>
    </xf>
    <xf numFmtId="180" fontId="78" fillId="0" borderId="0" xfId="9" applyNumberFormat="1" applyFont="1" applyAlignment="1">
      <alignment vertical="center" shrinkToFit="1"/>
    </xf>
    <xf numFmtId="180" fontId="45" fillId="0" borderId="0" xfId="9" applyNumberFormat="1" applyFont="1" applyAlignment="1">
      <alignment vertical="center" shrinkToFit="1"/>
    </xf>
    <xf numFmtId="177" fontId="79" fillId="0" borderId="0" xfId="9" applyNumberFormat="1" applyFont="1" applyAlignment="1">
      <alignment horizontal="center" vertical="center" shrinkToFit="1"/>
    </xf>
    <xf numFmtId="0" fontId="15" fillId="0" borderId="17" xfId="9" applyFont="1" applyBorder="1" applyAlignment="1">
      <alignment horizontal="center" vertical="center" wrapText="1"/>
    </xf>
    <xf numFmtId="0" fontId="59" fillId="0" borderId="17" xfId="7" applyFont="1" applyBorder="1" applyAlignment="1">
      <alignment horizontal="center" vertical="center" shrinkToFit="1"/>
    </xf>
    <xf numFmtId="0" fontId="26" fillId="0" borderId="17" xfId="7" applyFont="1" applyBorder="1" applyAlignment="1">
      <alignment horizontal="center" vertical="center" shrinkToFit="1"/>
    </xf>
    <xf numFmtId="177" fontId="79" fillId="6" borderId="0" xfId="9" applyNumberFormat="1" applyFont="1" applyFill="1" applyAlignment="1">
      <alignment horizontal="center" vertical="center" shrinkToFit="1"/>
    </xf>
    <xf numFmtId="0" fontId="12" fillId="0" borderId="0" xfId="15" applyFont="1">
      <alignment vertical="center"/>
    </xf>
    <xf numFmtId="0" fontId="41" fillId="0" borderId="17" xfId="9" applyFont="1" applyBorder="1" applyAlignment="1">
      <alignment horizontal="center" vertical="center" wrapText="1"/>
    </xf>
    <xf numFmtId="0" fontId="48" fillId="0" borderId="17" xfId="9" applyFont="1" applyBorder="1" applyAlignment="1">
      <alignment horizontal="left" vertical="center" wrapText="1"/>
    </xf>
    <xf numFmtId="0" fontId="30" fillId="2" borderId="14" xfId="9" applyFont="1" applyFill="1" applyBorder="1" applyAlignment="1">
      <alignment horizontal="left" vertical="center" wrapText="1"/>
    </xf>
    <xf numFmtId="180" fontId="82" fillId="0" borderId="0" xfId="9" applyNumberFormat="1" applyFont="1" applyAlignment="1">
      <alignment vertical="center" shrinkToFit="1"/>
    </xf>
    <xf numFmtId="180" fontId="78" fillId="4" borderId="0" xfId="9" applyNumberFormat="1" applyFont="1" applyFill="1" applyAlignment="1">
      <alignment horizontal="center" vertical="center" shrinkToFit="1"/>
    </xf>
    <xf numFmtId="0" fontId="41" fillId="0" borderId="17" xfId="8" applyFont="1" applyBorder="1" applyAlignment="1">
      <alignment horizontal="left" vertical="center" wrapText="1"/>
    </xf>
    <xf numFmtId="180" fontId="78" fillId="0" borderId="0" xfId="9" applyNumberFormat="1" applyFont="1" applyAlignment="1">
      <alignment horizontal="center" vertical="center" shrinkToFit="1"/>
    </xf>
    <xf numFmtId="0" fontId="41" fillId="0" borderId="1" xfId="7" applyFont="1" applyBorder="1" applyAlignment="1">
      <alignment horizontal="left" vertical="center" wrapText="1"/>
    </xf>
    <xf numFmtId="0" fontId="86" fillId="0" borderId="17" xfId="8" applyFont="1" applyBorder="1" applyAlignment="1">
      <alignment horizontal="left" vertical="center" wrapText="1"/>
    </xf>
    <xf numFmtId="0" fontId="86" fillId="0" borderId="1" xfId="8" applyFont="1" applyBorder="1" applyAlignment="1">
      <alignment horizontal="left" vertical="center" wrapText="1"/>
    </xf>
    <xf numFmtId="0" fontId="12" fillId="0" borderId="0" xfId="15" applyFont="1" applyAlignment="1">
      <alignment vertical="center" wrapText="1"/>
    </xf>
    <xf numFmtId="178" fontId="34" fillId="0" borderId="16" xfId="9" applyNumberFormat="1" applyFont="1" applyBorder="1" applyAlignment="1">
      <alignment horizontal="center" vertical="center"/>
    </xf>
    <xf numFmtId="178" fontId="28" fillId="0" borderId="16" xfId="9" applyNumberFormat="1" applyFont="1" applyBorder="1" applyAlignment="1">
      <alignment horizontal="center" vertical="center"/>
    </xf>
    <xf numFmtId="0" fontId="53" fillId="0" borderId="0" xfId="16" applyFont="1">
      <alignment vertical="center"/>
    </xf>
    <xf numFmtId="0" fontId="13" fillId="0" borderId="0" xfId="16" applyFont="1">
      <alignment vertical="center"/>
    </xf>
    <xf numFmtId="0" fontId="41" fillId="0" borderId="0" xfId="16" applyFont="1" applyAlignment="1">
      <alignment horizontal="left" vertical="center"/>
    </xf>
    <xf numFmtId="0" fontId="27" fillId="0" borderId="0" xfId="16" applyFont="1">
      <alignment vertical="center"/>
    </xf>
    <xf numFmtId="0" fontId="34" fillId="0" borderId="0" xfId="16" applyFont="1">
      <alignment vertical="center"/>
    </xf>
    <xf numFmtId="0" fontId="38" fillId="0" borderId="0" xfId="16" applyFont="1">
      <alignment vertical="center"/>
    </xf>
    <xf numFmtId="0" fontId="12" fillId="0" borderId="0" xfId="16" applyFont="1">
      <alignment vertical="center"/>
    </xf>
    <xf numFmtId="0" fontId="41" fillId="0" borderId="0" xfId="16" applyFont="1">
      <alignment vertical="center"/>
    </xf>
    <xf numFmtId="0" fontId="27" fillId="0" borderId="0" xfId="15" applyFont="1">
      <alignment vertical="center"/>
    </xf>
    <xf numFmtId="0" fontId="13" fillId="0" borderId="0" xfId="15" applyFont="1">
      <alignment vertical="center"/>
    </xf>
    <xf numFmtId="0" fontId="41" fillId="0" borderId="0" xfId="15" applyFont="1">
      <alignment vertical="center"/>
    </xf>
    <xf numFmtId="0" fontId="41" fillId="0" borderId="0" xfId="15" applyFont="1" applyAlignment="1">
      <alignment horizontal="left" vertical="center"/>
    </xf>
    <xf numFmtId="0" fontId="34" fillId="0" borderId="0" xfId="15" applyFont="1">
      <alignment vertical="center"/>
    </xf>
    <xf numFmtId="180" fontId="57" fillId="3" borderId="0" xfId="17" applyNumberFormat="1" applyFont="1" applyFill="1" applyAlignment="1">
      <alignment horizontal="center" vertical="center" shrinkToFit="1"/>
    </xf>
    <xf numFmtId="180" fontId="45" fillId="0" borderId="0" xfId="17" applyNumberFormat="1" applyFont="1" applyAlignment="1">
      <alignment horizontal="center" vertical="center" shrinkToFit="1"/>
    </xf>
    <xf numFmtId="180" fontId="42" fillId="0" borderId="0" xfId="17" applyNumberFormat="1" applyFont="1" applyAlignment="1">
      <alignment horizontal="center" vertical="center" shrinkToFit="1"/>
    </xf>
    <xf numFmtId="0" fontId="30" fillId="0" borderId="44" xfId="9" applyFont="1" applyBorder="1" applyAlignment="1">
      <alignment horizontal="left" vertical="center" wrapText="1" shrinkToFit="1"/>
    </xf>
    <xf numFmtId="0" fontId="41" fillId="5" borderId="16" xfId="9" applyFont="1" applyFill="1" applyBorder="1" applyAlignment="1">
      <alignment horizontal="left" vertical="center" wrapText="1"/>
    </xf>
    <xf numFmtId="0" fontId="41" fillId="5" borderId="1" xfId="7" applyFont="1" applyFill="1" applyBorder="1" applyAlignment="1">
      <alignment horizontal="left" vertical="center" wrapText="1"/>
    </xf>
    <xf numFmtId="178" fontId="41" fillId="0" borderId="1" xfId="7" applyNumberFormat="1" applyFont="1" applyBorder="1" applyAlignment="1">
      <alignment horizontal="left" vertical="center" wrapText="1"/>
    </xf>
    <xf numFmtId="0" fontId="50" fillId="0" borderId="14" xfId="9" applyFont="1" applyBorder="1" applyAlignment="1">
      <alignment horizontal="left" vertical="center" wrapText="1"/>
    </xf>
    <xf numFmtId="0" fontId="50" fillId="0" borderId="44" xfId="9" applyFont="1" applyBorder="1" applyAlignment="1">
      <alignment horizontal="left" vertical="center" wrapText="1"/>
    </xf>
    <xf numFmtId="0" fontId="50" fillId="0" borderId="60" xfId="8" applyFont="1" applyBorder="1" applyAlignment="1">
      <alignment horizontal="left" vertical="center" wrapText="1"/>
    </xf>
    <xf numFmtId="0" fontId="41" fillId="0" borderId="40" xfId="9" applyFont="1" applyBorder="1" applyAlignment="1">
      <alignment horizontal="left" vertical="center" wrapText="1"/>
    </xf>
    <xf numFmtId="0" fontId="41" fillId="0" borderId="60" xfId="9" applyFont="1" applyBorder="1" applyAlignment="1">
      <alignment horizontal="left" vertical="center" wrapText="1"/>
    </xf>
    <xf numFmtId="0" fontId="30" fillId="5" borderId="16" xfId="8" applyFont="1" applyFill="1" applyBorder="1" applyAlignment="1">
      <alignment horizontal="left" vertical="center" wrapText="1" shrinkToFit="1"/>
    </xf>
    <xf numFmtId="0" fontId="41" fillId="0" borderId="0" xfId="12" applyFont="1" applyAlignment="1">
      <alignment horizontal="left" vertical="center"/>
    </xf>
    <xf numFmtId="0" fontId="41" fillId="0" borderId="0" xfId="10" applyFont="1" applyAlignment="1">
      <alignment horizontal="left" vertical="center"/>
    </xf>
    <xf numFmtId="0" fontId="30" fillId="0" borderId="42" xfId="8" applyFont="1" applyBorder="1" applyAlignment="1">
      <alignment horizontal="left" vertical="center" wrapText="1"/>
    </xf>
    <xf numFmtId="0" fontId="30" fillId="0" borderId="1" xfId="9" applyFont="1" applyBorder="1" applyAlignment="1">
      <alignment horizontal="left" vertical="center" wrapText="1"/>
    </xf>
    <xf numFmtId="0" fontId="37" fillId="0" borderId="1" xfId="9" applyFont="1" applyBorder="1" applyAlignment="1">
      <alignment horizontal="left" vertical="center" wrapText="1"/>
    </xf>
    <xf numFmtId="0" fontId="30" fillId="0" borderId="1" xfId="9" applyFont="1" applyBorder="1" applyAlignment="1">
      <alignment horizontal="left" vertical="center" wrapText="1" shrinkToFit="1"/>
    </xf>
    <xf numFmtId="0" fontId="37" fillId="0" borderId="2" xfId="7" applyFont="1" applyBorder="1" applyAlignment="1">
      <alignment horizontal="left" vertical="center" wrapText="1"/>
    </xf>
    <xf numFmtId="0" fontId="12" fillId="0" borderId="17" xfId="9" applyFont="1" applyBorder="1" applyAlignment="1">
      <alignment horizontal="center" vertical="center" textRotation="255"/>
    </xf>
    <xf numFmtId="0" fontId="12" fillId="0" borderId="52" xfId="9" applyFont="1" applyBorder="1" applyAlignment="1">
      <alignment horizontal="center" vertical="center" textRotation="255"/>
    </xf>
    <xf numFmtId="0" fontId="12" fillId="0" borderId="54" xfId="9" applyFont="1" applyBorder="1" applyAlignment="1">
      <alignment horizontal="center" vertical="center" textRotation="255"/>
    </xf>
    <xf numFmtId="0" fontId="89" fillId="0" borderId="17" xfId="7" applyFont="1" applyBorder="1" applyAlignment="1">
      <alignment vertical="center" textRotation="255" shrinkToFit="1"/>
    </xf>
    <xf numFmtId="0" fontId="89" fillId="0" borderId="17" xfId="7" applyFont="1" applyBorder="1" applyAlignment="1">
      <alignment vertical="distributed" textRotation="255" shrinkToFit="1"/>
    </xf>
    <xf numFmtId="0" fontId="90" fillId="0" borderId="17" xfId="7" applyFont="1" applyBorder="1" applyAlignment="1">
      <alignment vertical="distributed" textRotation="255" shrinkToFit="1"/>
    </xf>
    <xf numFmtId="0" fontId="48" fillId="0" borderId="17" xfId="9" applyFont="1" applyBorder="1" applyAlignment="1">
      <alignment horizontal="center" vertical="center" wrapText="1"/>
    </xf>
    <xf numFmtId="0" fontId="39" fillId="0" borderId="17" xfId="7" applyFont="1" applyBorder="1" applyAlignment="1">
      <alignment horizontal="center" vertical="center" shrinkToFit="1"/>
    </xf>
    <xf numFmtId="0" fontId="19" fillId="0" borderId="17" xfId="7" applyFont="1" applyBorder="1" applyAlignment="1">
      <alignment horizontal="center" vertical="center" shrinkToFit="1"/>
    </xf>
    <xf numFmtId="180" fontId="91" fillId="0" borderId="0" xfId="9" applyNumberFormat="1" applyFont="1" applyAlignment="1">
      <alignment horizontal="center" vertical="center" shrinkToFit="1"/>
    </xf>
    <xf numFmtId="178" fontId="85" fillId="0" borderId="16" xfId="9" applyNumberFormat="1" applyFont="1" applyBorder="1" applyAlignment="1">
      <alignment horizontal="center" vertical="center"/>
    </xf>
    <xf numFmtId="0" fontId="48" fillId="0" borderId="2" xfId="7" applyFont="1" applyBorder="1" applyAlignment="1">
      <alignment horizontal="center" vertical="center"/>
    </xf>
    <xf numFmtId="0" fontId="24" fillId="0" borderId="2" xfId="7" applyFont="1" applyBorder="1" applyAlignment="1">
      <alignment horizontal="center" vertical="center"/>
    </xf>
    <xf numFmtId="0" fontId="24" fillId="0" borderId="26" xfId="7" applyFont="1" applyBorder="1" applyAlignment="1">
      <alignment horizontal="center" vertical="center"/>
    </xf>
    <xf numFmtId="180" fontId="48" fillId="0" borderId="16" xfId="7" applyNumberFormat="1" applyFont="1" applyBorder="1" applyAlignment="1">
      <alignment horizontal="center" vertical="center"/>
    </xf>
    <xf numFmtId="177" fontId="48" fillId="0" borderId="16" xfId="7" applyNumberFormat="1" applyFont="1" applyBorder="1" applyAlignment="1">
      <alignment horizontal="center" vertical="center"/>
    </xf>
    <xf numFmtId="180" fontId="24" fillId="0" borderId="16" xfId="7" applyNumberFormat="1" applyFont="1" applyBorder="1" applyAlignment="1">
      <alignment horizontal="center" vertical="center"/>
    </xf>
    <xf numFmtId="180" fontId="24" fillId="0" borderId="43" xfId="7" applyNumberFormat="1" applyFont="1" applyBorder="1" applyAlignment="1">
      <alignment horizontal="center" vertical="center"/>
    </xf>
    <xf numFmtId="177" fontId="24" fillId="0" borderId="14" xfId="7" applyNumberFormat="1" applyFont="1" applyBorder="1" applyAlignment="1">
      <alignment horizontal="center" vertical="center"/>
    </xf>
    <xf numFmtId="180" fontId="48" fillId="0" borderId="60" xfId="7" applyNumberFormat="1" applyFont="1" applyBorder="1" applyAlignment="1">
      <alignment horizontal="center" vertical="center"/>
    </xf>
    <xf numFmtId="177" fontId="48" fillId="0" borderId="60" xfId="7" applyNumberFormat="1" applyFont="1" applyBorder="1" applyAlignment="1">
      <alignment horizontal="center" vertical="center"/>
    </xf>
    <xf numFmtId="180" fontId="24" fillId="0" borderId="60" xfId="7" applyNumberFormat="1" applyFont="1" applyBorder="1" applyAlignment="1">
      <alignment horizontal="center" vertical="center"/>
    </xf>
    <xf numFmtId="180" fontId="24" fillId="0" borderId="75" xfId="7" applyNumberFormat="1" applyFont="1" applyBorder="1" applyAlignment="1">
      <alignment horizontal="center" vertical="center"/>
    </xf>
    <xf numFmtId="177" fontId="24" fillId="0" borderId="60" xfId="7" applyNumberFormat="1" applyFont="1" applyBorder="1" applyAlignment="1">
      <alignment horizontal="center" vertical="center"/>
    </xf>
    <xf numFmtId="0" fontId="94" fillId="0" borderId="0" xfId="12" applyFont="1">
      <alignment vertical="center"/>
    </xf>
    <xf numFmtId="0" fontId="41" fillId="0" borderId="0" xfId="12" applyFont="1">
      <alignment vertical="center"/>
    </xf>
    <xf numFmtId="0" fontId="85" fillId="0" borderId="0" xfId="12" applyFont="1">
      <alignment vertical="center"/>
    </xf>
    <xf numFmtId="0" fontId="95" fillId="0" borderId="0" xfId="12" applyFont="1">
      <alignment vertical="center"/>
    </xf>
    <xf numFmtId="0" fontId="85" fillId="0" borderId="0" xfId="10" applyFont="1">
      <alignment vertical="center"/>
    </xf>
    <xf numFmtId="0" fontId="41" fillId="0" borderId="0" xfId="10" applyFont="1">
      <alignment vertical="center"/>
    </xf>
    <xf numFmtId="0" fontId="30" fillId="5" borderId="14" xfId="9" applyFont="1" applyFill="1" applyBorder="1" applyAlignment="1">
      <alignment horizontal="left" vertical="center" wrapText="1" shrinkToFit="1"/>
    </xf>
    <xf numFmtId="0" fontId="37" fillId="0" borderId="16" xfId="8" applyFont="1" applyBorder="1" applyAlignment="1">
      <alignment horizontal="left" vertical="center" wrapText="1"/>
    </xf>
    <xf numFmtId="0" fontId="12" fillId="0" borderId="16" xfId="7" applyFont="1" applyBorder="1" applyAlignment="1">
      <alignment horizontal="left" vertical="center" wrapText="1"/>
    </xf>
    <xf numFmtId="0" fontId="37" fillId="0" borderId="14" xfId="7" applyFont="1" applyBorder="1" applyAlignment="1">
      <alignment horizontal="left" vertical="center" wrapText="1"/>
    </xf>
    <xf numFmtId="0" fontId="27" fillId="0" borderId="8" xfId="8" applyFont="1" applyBorder="1" applyAlignment="1">
      <alignment horizontal="center" vertical="center" textRotation="255"/>
    </xf>
    <xf numFmtId="0" fontId="27" fillId="0" borderId="0" xfId="8" applyFont="1" applyAlignment="1">
      <alignment horizontal="center" vertical="center" textRotation="255"/>
    </xf>
    <xf numFmtId="0" fontId="27" fillId="0" borderId="0" xfId="8" applyFont="1" applyAlignment="1">
      <alignment horizontal="center" vertical="center"/>
    </xf>
    <xf numFmtId="0" fontId="23" fillId="0" borderId="10" xfId="9" applyFont="1" applyBorder="1" applyAlignment="1">
      <alignment horizontal="center" vertical="center" wrapText="1"/>
    </xf>
    <xf numFmtId="0" fontId="27" fillId="0" borderId="0" xfId="8" applyFont="1" applyAlignment="1">
      <alignment horizontal="center" vertical="center" shrinkToFit="1"/>
    </xf>
    <xf numFmtId="0" fontId="34" fillId="0" borderId="0" xfId="8" applyFont="1" applyAlignment="1">
      <alignment horizontal="center" vertical="center" shrinkToFit="1"/>
    </xf>
    <xf numFmtId="0" fontId="50" fillId="0" borderId="10" xfId="9" applyFont="1" applyBorder="1" applyAlignment="1">
      <alignment horizontal="center" vertical="center" wrapText="1"/>
    </xf>
    <xf numFmtId="0" fontId="69" fillId="0" borderId="10" xfId="9" applyFont="1" applyBorder="1" applyAlignment="1">
      <alignment horizontal="left" vertical="center" wrapText="1"/>
    </xf>
    <xf numFmtId="0" fontId="69" fillId="0" borderId="0" xfId="9" applyFont="1" applyAlignment="1">
      <alignment horizontal="left" vertical="center" wrapText="1"/>
    </xf>
    <xf numFmtId="0" fontId="32" fillId="0" borderId="0" xfId="8" applyFont="1" applyAlignment="1">
      <alignment horizontal="left" vertical="center" wrapText="1"/>
    </xf>
    <xf numFmtId="0" fontId="15" fillId="0" borderId="0" xfId="9" applyFont="1" applyAlignment="1">
      <alignment horizontal="left" vertical="center" wrapText="1"/>
    </xf>
    <xf numFmtId="0" fontId="54" fillId="0" borderId="0" xfId="9" applyFont="1" applyAlignment="1">
      <alignment horizontal="left" vertical="top"/>
    </xf>
    <xf numFmtId="0" fontId="28" fillId="0" borderId="0" xfId="9" applyFont="1" applyAlignment="1">
      <alignment horizontal="left" vertical="top"/>
    </xf>
    <xf numFmtId="0" fontId="85" fillId="0" borderId="8" xfId="8" applyFont="1" applyBorder="1" applyAlignment="1">
      <alignment horizontal="center" vertical="center" textRotation="255"/>
    </xf>
    <xf numFmtId="0" fontId="84" fillId="0" borderId="0" xfId="8" applyFont="1" applyAlignment="1">
      <alignment horizontal="center" vertical="center" textRotation="255"/>
    </xf>
    <xf numFmtId="0" fontId="42" fillId="0" borderId="0" xfId="8" applyFont="1" applyAlignment="1">
      <alignment horizontal="center" vertical="center"/>
    </xf>
    <xf numFmtId="0" fontId="51" fillId="0" borderId="0" xfId="8" applyFont="1" applyAlignment="1">
      <alignment horizontal="left" vertical="center" wrapText="1"/>
    </xf>
    <xf numFmtId="0" fontId="48" fillId="0" borderId="0" xfId="9" applyFont="1" applyAlignment="1">
      <alignment horizontal="left" vertical="center" wrapText="1"/>
    </xf>
    <xf numFmtId="0" fontId="85" fillId="0" borderId="0" xfId="8" applyFont="1" applyAlignment="1">
      <alignment horizontal="center" vertical="center" shrinkToFit="1"/>
    </xf>
    <xf numFmtId="0" fontId="12" fillId="0" borderId="0" xfId="8" applyFont="1" applyAlignment="1">
      <alignment horizontal="center" vertical="center" shrinkToFit="1"/>
    </xf>
    <xf numFmtId="0" fontId="88" fillId="0" borderId="10" xfId="9" applyFont="1" applyBorder="1" applyAlignment="1">
      <alignment horizontal="left" vertical="center" wrapText="1"/>
    </xf>
    <xf numFmtId="0" fontId="88" fillId="0" borderId="0" xfId="9" applyFont="1" applyAlignment="1">
      <alignment horizontal="left" vertical="center" wrapText="1"/>
    </xf>
    <xf numFmtId="0" fontId="87" fillId="0" borderId="0" xfId="9" applyFont="1" applyAlignment="1">
      <alignment horizontal="left" vertical="top"/>
    </xf>
    <xf numFmtId="0" fontId="41" fillId="0" borderId="0" xfId="9" applyFont="1" applyAlignment="1">
      <alignment horizontal="left" vertical="top"/>
    </xf>
    <xf numFmtId="0" fontId="89" fillId="0" borderId="0" xfId="9" applyFont="1" applyAlignment="1">
      <alignment horizontal="left" vertical="top"/>
    </xf>
    <xf numFmtId="0" fontId="90" fillId="0" borderId="0" xfId="9" applyFont="1" applyAlignment="1">
      <alignment horizontal="left" vertical="top"/>
    </xf>
    <xf numFmtId="178" fontId="37" fillId="0" borderId="16" xfId="7" applyNumberFormat="1" applyFont="1" applyBorder="1" applyAlignment="1">
      <alignment horizontal="left" vertical="center" wrapText="1"/>
    </xf>
    <xf numFmtId="179" fontId="30" fillId="0" borderId="16" xfId="7" applyNumberFormat="1" applyFont="1" applyBorder="1" applyAlignment="1">
      <alignment horizontal="left" vertical="center" wrapText="1"/>
    </xf>
    <xf numFmtId="179" fontId="30" fillId="0" borderId="14" xfId="7" applyNumberFormat="1" applyFont="1" applyBorder="1" applyAlignment="1">
      <alignment horizontal="left" vertical="center" wrapText="1"/>
    </xf>
    <xf numFmtId="0" fontId="34" fillId="0" borderId="0" xfId="8" applyFont="1" applyAlignment="1">
      <alignment horizontal="center" vertical="center"/>
    </xf>
    <xf numFmtId="0" fontId="30" fillId="0" borderId="44" xfId="7" applyFont="1" applyBorder="1" applyAlignment="1">
      <alignment horizontal="center" vertical="center" wrapText="1"/>
    </xf>
    <xf numFmtId="0" fontId="30" fillId="0" borderId="60" xfId="7" applyFont="1" applyBorder="1" applyAlignment="1">
      <alignment horizontal="center" vertical="center" wrapText="1"/>
    </xf>
    <xf numFmtId="0" fontId="12" fillId="0" borderId="34" xfId="8" applyFont="1" applyBorder="1" applyAlignment="1">
      <alignment horizontal="center" vertical="center" textRotation="255"/>
    </xf>
    <xf numFmtId="0" fontId="12" fillId="0" borderId="56" xfId="8" applyFont="1" applyBorder="1" applyAlignment="1">
      <alignment horizontal="center" vertical="center" textRotation="255"/>
    </xf>
    <xf numFmtId="0" fontId="12" fillId="0" borderId="44" xfId="8" applyFont="1" applyBorder="1" applyAlignment="1">
      <alignment horizontal="center" vertical="center" textRotation="255"/>
    </xf>
    <xf numFmtId="0" fontId="30" fillId="0" borderId="44" xfId="9" applyFont="1" applyBorder="1" applyAlignment="1">
      <alignment horizontal="left" vertical="center" wrapText="1"/>
    </xf>
    <xf numFmtId="0" fontId="30" fillId="0" borderId="17" xfId="8" applyFont="1" applyBorder="1" applyAlignment="1">
      <alignment horizontal="left" vertical="center" wrapText="1" shrinkToFit="1"/>
    </xf>
    <xf numFmtId="0" fontId="30" fillId="0" borderId="1" xfId="8" applyFont="1" applyBorder="1" applyAlignment="1">
      <alignment horizontal="left" vertical="center" wrapText="1" shrinkToFit="1"/>
    </xf>
    <xf numFmtId="0" fontId="100" fillId="0" borderId="64" xfId="9" applyFont="1" applyBorder="1" applyAlignment="1">
      <alignment horizontal="left" vertical="center" wrapText="1"/>
    </xf>
    <xf numFmtId="0" fontId="24" fillId="0" borderId="64" xfId="9" applyFont="1" applyBorder="1" applyAlignment="1">
      <alignment horizontal="left" vertical="center" wrapText="1"/>
    </xf>
    <xf numFmtId="0" fontId="37" fillId="0" borderId="1" xfId="8" applyFont="1" applyBorder="1" applyAlignment="1">
      <alignment horizontal="left" vertical="center" wrapText="1"/>
    </xf>
    <xf numFmtId="0" fontId="30" fillId="0" borderId="17" xfId="9" applyFont="1" applyBorder="1" applyAlignment="1">
      <alignment horizontal="left" vertical="center" wrapText="1" shrinkToFit="1"/>
    </xf>
    <xf numFmtId="0" fontId="30" fillId="0" borderId="17" xfId="9" applyFont="1" applyBorder="1" applyAlignment="1">
      <alignment horizontal="left" vertical="center" wrapText="1"/>
    </xf>
    <xf numFmtId="0" fontId="30" fillId="0" borderId="26" xfId="8" applyFont="1" applyBorder="1" applyAlignment="1">
      <alignment horizontal="left" vertical="center" wrapText="1"/>
    </xf>
    <xf numFmtId="0" fontId="17" fillId="0" borderId="64" xfId="8" applyFont="1" applyBorder="1" applyAlignment="1">
      <alignment horizontal="center" vertical="center" wrapText="1"/>
    </xf>
    <xf numFmtId="0" fontId="24" fillId="0" borderId="64" xfId="8" applyFont="1" applyBorder="1" applyAlignment="1">
      <alignment horizontal="left" vertical="center" wrapText="1"/>
    </xf>
    <xf numFmtId="0" fontId="30" fillId="5" borderId="14" xfId="8" applyFont="1" applyFill="1" applyBorder="1" applyAlignment="1">
      <alignment horizontal="left" vertical="center" wrapText="1" shrinkToFit="1"/>
    </xf>
    <xf numFmtId="0" fontId="65" fillId="0" borderId="64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178" fontId="30" fillId="5" borderId="16" xfId="7" applyNumberFormat="1" applyFont="1" applyFill="1" applyBorder="1" applyAlignment="1">
      <alignment horizontal="left" vertical="center" wrapText="1"/>
    </xf>
    <xf numFmtId="0" fontId="34" fillId="0" borderId="8" xfId="8" applyFont="1" applyBorder="1" applyAlignment="1">
      <alignment horizontal="center" vertical="center" textRotation="255"/>
    </xf>
    <xf numFmtId="0" fontId="65" fillId="0" borderId="0" xfId="8" applyFont="1" applyAlignment="1">
      <alignment horizontal="center" vertical="center" textRotation="255"/>
    </xf>
    <xf numFmtId="0" fontId="34" fillId="0" borderId="0" xfId="8" applyFont="1" applyAlignment="1">
      <alignment horizontal="center" vertical="center" textRotation="255"/>
    </xf>
    <xf numFmtId="0" fontId="74" fillId="0" borderId="0" xfId="8" applyFont="1" applyAlignment="1">
      <alignment horizontal="left" vertical="center" wrapText="1"/>
    </xf>
    <xf numFmtId="0" fontId="25" fillId="0" borderId="0" xfId="9" applyFont="1" applyAlignment="1">
      <alignment horizontal="left" vertical="center" wrapText="1"/>
    </xf>
    <xf numFmtId="0" fontId="104" fillId="0" borderId="0" xfId="9" applyFont="1" applyAlignment="1">
      <alignment horizontal="left" vertical="top"/>
    </xf>
    <xf numFmtId="0" fontId="30" fillId="0" borderId="0" xfId="9" applyFont="1" applyAlignment="1">
      <alignment horizontal="left" vertical="top"/>
    </xf>
    <xf numFmtId="177" fontId="25" fillId="0" borderId="16" xfId="7" applyNumberFormat="1" applyFont="1" applyBorder="1" applyAlignment="1">
      <alignment horizontal="center" vertical="center"/>
    </xf>
    <xf numFmtId="0" fontId="37" fillId="0" borderId="0" xfId="16" applyFont="1">
      <alignment vertical="center"/>
    </xf>
    <xf numFmtId="0" fontId="30" fillId="0" borderId="0" xfId="16" applyFont="1" applyAlignment="1">
      <alignment horizontal="left" vertical="center"/>
    </xf>
    <xf numFmtId="0" fontId="30" fillId="0" borderId="15" xfId="8" applyFont="1" applyBorder="1" applyAlignment="1">
      <alignment horizontal="left" vertical="center" wrapText="1" shrinkToFit="1"/>
    </xf>
    <xf numFmtId="0" fontId="66" fillId="0" borderId="0" xfId="8" applyFont="1" applyAlignment="1">
      <alignment horizontal="center" vertical="center" textRotation="255"/>
    </xf>
    <xf numFmtId="0" fontId="71" fillId="0" borderId="10" xfId="9" applyFont="1" applyBorder="1" applyAlignment="1">
      <alignment horizontal="left" vertical="center" wrapText="1"/>
    </xf>
    <xf numFmtId="0" fontId="71" fillId="0" borderId="0" xfId="9" applyFont="1" applyAlignment="1">
      <alignment horizontal="left" vertical="center" wrapText="1"/>
    </xf>
    <xf numFmtId="0" fontId="17" fillId="0" borderId="82" xfId="9" applyFont="1" applyBorder="1" applyAlignment="1">
      <alignment horizontal="center" vertical="center" wrapText="1"/>
    </xf>
    <xf numFmtId="0" fontId="68" fillId="0" borderId="16" xfId="9" applyFont="1" applyBorder="1" applyAlignment="1">
      <alignment horizontal="left" vertical="center" wrapText="1"/>
    </xf>
    <xf numFmtId="0" fontId="37" fillId="2" borderId="14" xfId="9" applyFont="1" applyFill="1" applyBorder="1" applyAlignment="1">
      <alignment horizontal="left" vertical="center" wrapText="1"/>
    </xf>
    <xf numFmtId="0" fontId="23" fillId="0" borderId="44" xfId="9" applyFont="1" applyBorder="1" applyAlignment="1">
      <alignment horizontal="center" vertical="center" wrapText="1"/>
    </xf>
    <xf numFmtId="0" fontId="13" fillId="2" borderId="2" xfId="7" applyFont="1" applyFill="1" applyBorder="1" applyAlignment="1">
      <alignment horizontal="left" vertical="center" wrapText="1"/>
    </xf>
    <xf numFmtId="0" fontId="41" fillId="2" borderId="2" xfId="9" applyFont="1" applyFill="1" applyBorder="1" applyAlignment="1">
      <alignment horizontal="left" vertical="center" wrapText="1"/>
    </xf>
    <xf numFmtId="0" fontId="41" fillId="2" borderId="2" xfId="8" applyFont="1" applyFill="1" applyBorder="1" applyAlignment="1">
      <alignment horizontal="left" vertical="center" wrapText="1"/>
    </xf>
    <xf numFmtId="0" fontId="13" fillId="2" borderId="2" xfId="8" applyFont="1" applyFill="1" applyBorder="1" applyAlignment="1">
      <alignment horizontal="left" vertical="center" wrapText="1"/>
    </xf>
    <xf numFmtId="0" fontId="13" fillId="2" borderId="16" xfId="9" applyFont="1" applyFill="1" applyBorder="1" applyAlignment="1">
      <alignment horizontal="left" vertical="center" wrapText="1"/>
    </xf>
    <xf numFmtId="0" fontId="41" fillId="2" borderId="60" xfId="8" applyFont="1" applyFill="1" applyBorder="1" applyAlignment="1">
      <alignment horizontal="left" vertical="center" wrapText="1"/>
    </xf>
    <xf numFmtId="0" fontId="27" fillId="2" borderId="1" xfId="8" applyFont="1" applyFill="1" applyBorder="1" applyAlignment="1">
      <alignment horizontal="left" vertical="center" wrapText="1"/>
    </xf>
    <xf numFmtId="0" fontId="12" fillId="2" borderId="44" xfId="8" applyFont="1" applyFill="1" applyBorder="1" applyAlignment="1">
      <alignment horizontal="center" vertical="center" textRotation="255"/>
    </xf>
    <xf numFmtId="0" fontId="12" fillId="2" borderId="34" xfId="8" applyFont="1" applyFill="1" applyBorder="1" applyAlignment="1">
      <alignment horizontal="center" vertical="center" textRotation="255"/>
    </xf>
    <xf numFmtId="0" fontId="12" fillId="2" borderId="56" xfId="8" applyFont="1" applyFill="1" applyBorder="1" applyAlignment="1">
      <alignment horizontal="center" vertical="center" textRotation="255"/>
    </xf>
    <xf numFmtId="0" fontId="30" fillId="2" borderId="2" xfId="7" applyFont="1" applyFill="1" applyBorder="1" applyAlignment="1">
      <alignment horizontal="left" vertical="center" wrapText="1"/>
    </xf>
    <xf numFmtId="0" fontId="30" fillId="2" borderId="2" xfId="8" applyFont="1" applyFill="1" applyBorder="1" applyAlignment="1">
      <alignment horizontal="left" vertical="center" wrapText="1"/>
    </xf>
    <xf numFmtId="0" fontId="41" fillId="2" borderId="2" xfId="7" applyFont="1" applyFill="1" applyBorder="1" applyAlignment="1">
      <alignment horizontal="left" vertical="center" wrapText="1"/>
    </xf>
    <xf numFmtId="0" fontId="30" fillId="2" borderId="14" xfId="8" applyFont="1" applyFill="1" applyBorder="1" applyAlignment="1">
      <alignment horizontal="left" vertical="center" wrapText="1"/>
    </xf>
    <xf numFmtId="0" fontId="41" fillId="2" borderId="16" xfId="7" applyFont="1" applyFill="1" applyBorder="1" applyAlignment="1">
      <alignment horizontal="left" vertical="center" wrapText="1"/>
    </xf>
    <xf numFmtId="0" fontId="13" fillId="2" borderId="16" xfId="7" applyFont="1" applyFill="1" applyBorder="1" applyAlignment="1">
      <alignment horizontal="left" vertical="center" wrapText="1"/>
    </xf>
    <xf numFmtId="0" fontId="30" fillId="2" borderId="16" xfId="8" applyFont="1" applyFill="1" applyBorder="1" applyAlignment="1">
      <alignment horizontal="left" vertical="center" wrapText="1"/>
    </xf>
    <xf numFmtId="0" fontId="41" fillId="2" borderId="14" xfId="7" applyFont="1" applyFill="1" applyBorder="1" applyAlignment="1">
      <alignment horizontal="left" vertical="center" wrapText="1"/>
    </xf>
    <xf numFmtId="0" fontId="13" fillId="2" borderId="14" xfId="7" applyFont="1" applyFill="1" applyBorder="1" applyAlignment="1">
      <alignment horizontal="left" vertical="center" wrapText="1"/>
    </xf>
    <xf numFmtId="0" fontId="30" fillId="2" borderId="16" xfId="7" applyFont="1" applyFill="1" applyBorder="1" applyAlignment="1">
      <alignment horizontal="left" vertical="center" wrapText="1"/>
    </xf>
    <xf numFmtId="0" fontId="13" fillId="2" borderId="17" xfId="7" applyFont="1" applyFill="1" applyBorder="1" applyAlignment="1">
      <alignment horizontal="left" vertical="center" wrapText="1"/>
    </xf>
    <xf numFmtId="0" fontId="41" fillId="2" borderId="17" xfId="7" applyFont="1" applyFill="1" applyBorder="1" applyAlignment="1">
      <alignment horizontal="left" vertical="center" wrapText="1"/>
    </xf>
    <xf numFmtId="0" fontId="13" fillId="2" borderId="1" xfId="7" applyFont="1" applyFill="1" applyBorder="1" applyAlignment="1">
      <alignment horizontal="left" vertical="center" wrapText="1"/>
    </xf>
    <xf numFmtId="0" fontId="13" fillId="2" borderId="2" xfId="9" applyFont="1" applyFill="1" applyBorder="1" applyAlignment="1">
      <alignment horizontal="left" vertical="center" wrapText="1"/>
    </xf>
    <xf numFmtId="0" fontId="41" fillId="2" borderId="14" xfId="9" applyFont="1" applyFill="1" applyBorder="1" applyAlignment="1">
      <alignment horizontal="left" vertical="center" wrapText="1"/>
    </xf>
    <xf numFmtId="0" fontId="13" fillId="2" borderId="14" xfId="9" applyFont="1" applyFill="1" applyBorder="1" applyAlignment="1">
      <alignment horizontal="left" vertical="center" wrapText="1"/>
    </xf>
    <xf numFmtId="178" fontId="13" fillId="2" borderId="16" xfId="7" applyNumberFormat="1" applyFont="1" applyFill="1" applyBorder="1" applyAlignment="1">
      <alignment horizontal="left" vertical="center" wrapText="1"/>
    </xf>
    <xf numFmtId="178" fontId="41" fillId="2" borderId="16" xfId="7" applyNumberFormat="1" applyFont="1" applyFill="1" applyBorder="1" applyAlignment="1">
      <alignment horizontal="left" vertical="center" wrapText="1"/>
    </xf>
    <xf numFmtId="178" fontId="13" fillId="2" borderId="14" xfId="7" applyNumberFormat="1" applyFont="1" applyFill="1" applyBorder="1" applyAlignment="1">
      <alignment horizontal="left" vertical="center" wrapText="1"/>
    </xf>
    <xf numFmtId="178" fontId="41" fillId="2" borderId="14" xfId="7" applyNumberFormat="1" applyFont="1" applyFill="1" applyBorder="1" applyAlignment="1">
      <alignment horizontal="left" vertical="center" wrapText="1"/>
    </xf>
    <xf numFmtId="0" fontId="13" fillId="2" borderId="1" xfId="9" applyFont="1" applyFill="1" applyBorder="1" applyAlignment="1">
      <alignment horizontal="left" vertical="center" wrapText="1"/>
    </xf>
    <xf numFmtId="0" fontId="41" fillId="2" borderId="2" xfId="9" applyFont="1" applyFill="1" applyBorder="1" applyAlignment="1">
      <alignment horizontal="left" vertical="center" wrapText="1" shrinkToFit="1"/>
    </xf>
    <xf numFmtId="0" fontId="13" fillId="2" borderId="2" xfId="9" applyFont="1" applyFill="1" applyBorder="1" applyAlignment="1">
      <alignment horizontal="left" vertical="center" wrapText="1" shrinkToFit="1"/>
    </xf>
    <xf numFmtId="0" fontId="41" fillId="2" borderId="1" xfId="9" applyFont="1" applyFill="1" applyBorder="1" applyAlignment="1">
      <alignment horizontal="left" vertical="center" wrapText="1" shrinkToFit="1"/>
    </xf>
    <xf numFmtId="0" fontId="41" fillId="2" borderId="1" xfId="9" applyFont="1" applyFill="1" applyBorder="1" applyAlignment="1">
      <alignment horizontal="left" vertical="center" wrapText="1"/>
    </xf>
    <xf numFmtId="0" fontId="41" fillId="2" borderId="2" xfId="8" applyFont="1" applyFill="1" applyBorder="1" applyAlignment="1">
      <alignment horizontal="left" vertical="center" wrapText="1" shrinkToFit="1"/>
    </xf>
    <xf numFmtId="0" fontId="41" fillId="2" borderId="47" xfId="9" applyFont="1" applyFill="1" applyBorder="1" applyAlignment="1">
      <alignment horizontal="left" vertical="center" wrapText="1"/>
    </xf>
    <xf numFmtId="0" fontId="13" fillId="2" borderId="2" xfId="8" applyFont="1" applyFill="1" applyBorder="1" applyAlignment="1">
      <alignment horizontal="left" vertical="center" wrapText="1" shrinkToFit="1"/>
    </xf>
    <xf numFmtId="0" fontId="41" fillId="2" borderId="16" xfId="9" applyFont="1" applyFill="1" applyBorder="1" applyAlignment="1">
      <alignment horizontal="left" vertical="center" wrapText="1"/>
    </xf>
    <xf numFmtId="0" fontId="41" fillId="2" borderId="43" xfId="8" applyFont="1" applyFill="1" applyBorder="1" applyAlignment="1">
      <alignment horizontal="left" vertical="center" wrapText="1" shrinkToFit="1"/>
    </xf>
    <xf numFmtId="0" fontId="13" fillId="2" borderId="15" xfId="8" applyFont="1" applyFill="1" applyBorder="1" applyAlignment="1">
      <alignment horizontal="left" vertical="center" wrapText="1" shrinkToFit="1"/>
    </xf>
    <xf numFmtId="0" fontId="41" fillId="2" borderId="14" xfId="8" applyFont="1" applyFill="1" applyBorder="1" applyAlignment="1">
      <alignment horizontal="left" vertical="center" wrapText="1" shrinkToFit="1"/>
    </xf>
    <xf numFmtId="0" fontId="41" fillId="2" borderId="44" xfId="9" applyFont="1" applyFill="1" applyBorder="1" applyAlignment="1">
      <alignment horizontal="left" vertical="center" wrapText="1"/>
    </xf>
    <xf numFmtId="0" fontId="13" fillId="2" borderId="14" xfId="8" applyFont="1" applyFill="1" applyBorder="1" applyAlignment="1">
      <alignment horizontal="left" vertical="center" wrapText="1" shrinkToFit="1"/>
    </xf>
    <xf numFmtId="0" fontId="13" fillId="2" borderId="44" xfId="9" applyFont="1" applyFill="1" applyBorder="1" applyAlignment="1">
      <alignment horizontal="left" vertical="center" wrapText="1"/>
    </xf>
    <xf numFmtId="0" fontId="41" fillId="2" borderId="17" xfId="8" applyFont="1" applyFill="1" applyBorder="1" applyAlignment="1">
      <alignment horizontal="left" vertical="center" wrapText="1" shrinkToFit="1"/>
    </xf>
    <xf numFmtId="0" fontId="13" fillId="2" borderId="17" xfId="8" applyFont="1" applyFill="1" applyBorder="1" applyAlignment="1">
      <alignment horizontal="left" vertical="center" wrapText="1" shrinkToFit="1"/>
    </xf>
    <xf numFmtId="0" fontId="13" fillId="2" borderId="1" xfId="8" applyFont="1" applyFill="1" applyBorder="1" applyAlignment="1">
      <alignment horizontal="left" vertical="center" wrapText="1"/>
    </xf>
    <xf numFmtId="0" fontId="41" fillId="2" borderId="1" xfId="8" applyFont="1" applyFill="1" applyBorder="1" applyAlignment="1">
      <alignment horizontal="left" vertical="center" wrapText="1"/>
    </xf>
    <xf numFmtId="0" fontId="41" fillId="2" borderId="1" xfId="8" applyFont="1" applyFill="1" applyBorder="1" applyAlignment="1">
      <alignment horizontal="left" vertical="center" wrapText="1" shrinkToFit="1"/>
    </xf>
    <xf numFmtId="0" fontId="13" fillId="2" borderId="1" xfId="8" applyFont="1" applyFill="1" applyBorder="1" applyAlignment="1">
      <alignment horizontal="left" vertical="center" wrapText="1" shrinkToFit="1"/>
    </xf>
    <xf numFmtId="0" fontId="99" fillId="2" borderId="64" xfId="9" applyFont="1" applyFill="1" applyBorder="1" applyAlignment="1">
      <alignment horizontal="center" vertical="center" wrapText="1"/>
    </xf>
    <xf numFmtId="0" fontId="41" fillId="2" borderId="64" xfId="8" applyFont="1" applyFill="1" applyBorder="1" applyAlignment="1">
      <alignment horizontal="left" vertical="center" wrapText="1" shrinkToFit="1"/>
    </xf>
    <xf numFmtId="0" fontId="48" fillId="2" borderId="64" xfId="8" applyFont="1" applyFill="1" applyBorder="1" applyAlignment="1">
      <alignment horizontal="left" vertical="center" wrapText="1" shrinkToFit="1"/>
    </xf>
    <xf numFmtId="0" fontId="12" fillId="2" borderId="31" xfId="9" applyFont="1" applyFill="1" applyBorder="1" applyAlignment="1">
      <alignment horizontal="center" vertical="center" textRotation="255"/>
    </xf>
    <xf numFmtId="0" fontId="12" fillId="2" borderId="30" xfId="9" applyFont="1" applyFill="1" applyBorder="1" applyAlignment="1">
      <alignment horizontal="center" vertical="center" textRotation="255"/>
    </xf>
    <xf numFmtId="0" fontId="12" fillId="2" borderId="68" xfId="9" applyFont="1" applyFill="1" applyBorder="1" applyAlignment="1">
      <alignment horizontal="center" vertical="center" textRotation="255"/>
    </xf>
    <xf numFmtId="0" fontId="32" fillId="2" borderId="42" xfId="8" applyFont="1" applyFill="1" applyBorder="1" applyAlignment="1">
      <alignment horizontal="left" vertical="center" wrapText="1"/>
    </xf>
    <xf numFmtId="0" fontId="41" fillId="2" borderId="14" xfId="8" applyFont="1" applyFill="1" applyBorder="1" applyAlignment="1">
      <alignment horizontal="left" vertical="center" wrapText="1"/>
    </xf>
    <xf numFmtId="0" fontId="32" fillId="2" borderId="14" xfId="8" applyFont="1" applyFill="1" applyBorder="1" applyAlignment="1">
      <alignment horizontal="left" vertical="center" wrapText="1"/>
    </xf>
    <xf numFmtId="0" fontId="59" fillId="2" borderId="14" xfId="9" applyFont="1" applyFill="1" applyBorder="1" applyAlignment="1">
      <alignment horizontal="left" vertical="center" wrapText="1"/>
    </xf>
    <xf numFmtId="0" fontId="41" fillId="2" borderId="17" xfId="8" applyFont="1" applyFill="1" applyBorder="1" applyAlignment="1">
      <alignment horizontal="left" vertical="center" wrapText="1"/>
    </xf>
    <xf numFmtId="0" fontId="41" fillId="2" borderId="14" xfId="9" applyFont="1" applyFill="1" applyBorder="1" applyAlignment="1">
      <alignment horizontal="left" vertical="center" wrapText="1" shrinkToFit="1"/>
    </xf>
    <xf numFmtId="0" fontId="13" fillId="2" borderId="14" xfId="9" applyFont="1" applyFill="1" applyBorder="1" applyAlignment="1">
      <alignment horizontal="left" vertical="center" wrapText="1" shrinkToFit="1"/>
    </xf>
    <xf numFmtId="0" fontId="30" fillId="2" borderId="2" xfId="9" applyFont="1" applyFill="1" applyBorder="1" applyAlignment="1">
      <alignment horizontal="left" vertical="center" wrapText="1"/>
    </xf>
    <xf numFmtId="0" fontId="30" fillId="2" borderId="2" xfId="8" applyFont="1" applyFill="1" applyBorder="1" applyAlignment="1">
      <alignment horizontal="left" vertical="center" wrapText="1" shrinkToFit="1"/>
    </xf>
    <xf numFmtId="0" fontId="30" fillId="2" borderId="14" xfId="8" applyFont="1" applyFill="1" applyBorder="1" applyAlignment="1">
      <alignment horizontal="left" vertical="center" wrapText="1" shrinkToFit="1"/>
    </xf>
    <xf numFmtId="0" fontId="13" fillId="2" borderId="60" xfId="8" applyFont="1" applyFill="1" applyBorder="1" applyAlignment="1">
      <alignment horizontal="left" vertical="center" wrapText="1"/>
    </xf>
    <xf numFmtId="0" fontId="60" fillId="2" borderId="64" xfId="9" applyFont="1" applyFill="1" applyBorder="1" applyAlignment="1">
      <alignment horizontal="left" vertical="center" wrapText="1"/>
    </xf>
    <xf numFmtId="0" fontId="48" fillId="2" borderId="64" xfId="9" applyFont="1" applyFill="1" applyBorder="1" applyAlignment="1">
      <alignment horizontal="left" vertical="center" wrapText="1"/>
    </xf>
    <xf numFmtId="0" fontId="41" fillId="2" borderId="40" xfId="7" applyFont="1" applyFill="1" applyBorder="1" applyAlignment="1">
      <alignment horizontal="left" vertical="center" wrapText="1"/>
    </xf>
    <xf numFmtId="0" fontId="41" fillId="2" borderId="69" xfId="8" applyFont="1" applyFill="1" applyBorder="1" applyAlignment="1">
      <alignment horizontal="left" vertical="center" wrapText="1"/>
    </xf>
    <xf numFmtId="0" fontId="41" fillId="2" borderId="40" xfId="8" applyFont="1" applyFill="1" applyBorder="1" applyAlignment="1">
      <alignment horizontal="left" vertical="center" wrapText="1"/>
    </xf>
    <xf numFmtId="178" fontId="41" fillId="2" borderId="2" xfId="7" applyNumberFormat="1" applyFont="1" applyFill="1" applyBorder="1" applyAlignment="1">
      <alignment horizontal="left" vertical="center" wrapText="1"/>
    </xf>
    <xf numFmtId="178" fontId="41" fillId="2" borderId="17" xfId="7" applyNumberFormat="1" applyFont="1" applyFill="1" applyBorder="1" applyAlignment="1">
      <alignment horizontal="left" vertical="center" wrapText="1"/>
    </xf>
    <xf numFmtId="0" fontId="41" fillId="2" borderId="17" xfId="9" applyFont="1" applyFill="1" applyBorder="1" applyAlignment="1">
      <alignment horizontal="left" vertical="center" wrapText="1"/>
    </xf>
    <xf numFmtId="0" fontId="50" fillId="2" borderId="64" xfId="8" applyFont="1" applyFill="1" applyBorder="1" applyAlignment="1">
      <alignment horizontal="center" vertical="center" wrapText="1"/>
    </xf>
    <xf numFmtId="0" fontId="51" fillId="2" borderId="71" xfId="8" applyFont="1" applyFill="1" applyBorder="1" applyAlignment="1">
      <alignment horizontal="left" vertical="center" wrapText="1"/>
    </xf>
    <xf numFmtId="0" fontId="48" fillId="2" borderId="64" xfId="8" applyFont="1" applyFill="1" applyBorder="1" applyAlignment="1">
      <alignment horizontal="left" vertical="center" wrapText="1"/>
    </xf>
    <xf numFmtId="0" fontId="41" fillId="2" borderId="42" xfId="8" applyFont="1" applyFill="1" applyBorder="1" applyAlignment="1">
      <alignment horizontal="left" vertical="center" wrapText="1"/>
    </xf>
    <xf numFmtId="0" fontId="13" fillId="2" borderId="40" xfId="8" applyFont="1" applyFill="1" applyBorder="1" applyAlignment="1">
      <alignment horizontal="left" vertical="center" wrapText="1"/>
    </xf>
    <xf numFmtId="0" fontId="27" fillId="2" borderId="17" xfId="8" applyFont="1" applyFill="1" applyBorder="1" applyAlignment="1">
      <alignment horizontal="left" vertical="center" wrapText="1"/>
    </xf>
    <xf numFmtId="178" fontId="30" fillId="2" borderId="2" xfId="7" applyNumberFormat="1" applyFont="1" applyFill="1" applyBorder="1" applyAlignment="1">
      <alignment horizontal="left" vertical="center" wrapText="1"/>
    </xf>
    <xf numFmtId="0" fontId="30" fillId="2" borderId="2" xfId="9" applyFont="1" applyFill="1" applyBorder="1" applyAlignment="1">
      <alignment horizontal="left" vertical="center" wrapText="1" shrinkToFit="1"/>
    </xf>
    <xf numFmtId="0" fontId="24" fillId="2" borderId="47" xfId="8" applyFont="1" applyFill="1" applyBorder="1" applyAlignment="1">
      <alignment horizontal="left" vertical="center" wrapText="1"/>
    </xf>
    <xf numFmtId="178" fontId="30" fillId="2" borderId="16" xfId="7" applyNumberFormat="1" applyFont="1" applyFill="1" applyBorder="1" applyAlignment="1">
      <alignment horizontal="left" vertical="center" wrapText="1"/>
    </xf>
    <xf numFmtId="178" fontId="37" fillId="2" borderId="16" xfId="7" applyNumberFormat="1" applyFont="1" applyFill="1" applyBorder="1" applyAlignment="1">
      <alignment horizontal="left" vertical="center" wrapText="1"/>
    </xf>
    <xf numFmtId="178" fontId="30" fillId="2" borderId="14" xfId="7" applyNumberFormat="1" applyFont="1" applyFill="1" applyBorder="1" applyAlignment="1">
      <alignment horizontal="left" vertical="center" wrapText="1"/>
    </xf>
    <xf numFmtId="178" fontId="30" fillId="2" borderId="1" xfId="7" applyNumberFormat="1" applyFont="1" applyFill="1" applyBorder="1" applyAlignment="1">
      <alignment horizontal="left" vertical="center" wrapText="1"/>
    </xf>
    <xf numFmtId="0" fontId="30" fillId="2" borderId="1" xfId="7" applyFont="1" applyFill="1" applyBorder="1" applyAlignment="1">
      <alignment horizontal="left" vertical="center" wrapText="1"/>
    </xf>
    <xf numFmtId="0" fontId="30" fillId="2" borderId="14" xfId="7" applyFont="1" applyFill="1" applyBorder="1" applyAlignment="1">
      <alignment horizontal="left" vertical="center" wrapText="1"/>
    </xf>
    <xf numFmtId="0" fontId="30" fillId="2" borderId="17" xfId="7" applyFont="1" applyFill="1" applyBorder="1" applyAlignment="1">
      <alignment horizontal="left" vertical="center" wrapText="1"/>
    </xf>
    <xf numFmtId="0" fontId="30" fillId="2" borderId="1" xfId="8" applyFont="1" applyFill="1" applyBorder="1" applyAlignment="1">
      <alignment horizontal="left" vertical="center" wrapText="1"/>
    </xf>
    <xf numFmtId="179" fontId="41" fillId="2" borderId="16" xfId="7" applyNumberFormat="1" applyFont="1" applyFill="1" applyBorder="1" applyAlignment="1">
      <alignment horizontal="left" vertical="center" wrapText="1"/>
    </xf>
    <xf numFmtId="179" fontId="30" fillId="2" borderId="16" xfId="7" applyNumberFormat="1" applyFont="1" applyFill="1" applyBorder="1" applyAlignment="1">
      <alignment horizontal="left" vertical="center" wrapText="1"/>
    </xf>
    <xf numFmtId="179" fontId="30" fillId="2" borderId="14" xfId="7" applyNumberFormat="1" applyFont="1" applyFill="1" applyBorder="1" applyAlignment="1">
      <alignment horizontal="left" vertical="center" wrapText="1"/>
    </xf>
    <xf numFmtId="0" fontId="67" fillId="2" borderId="2" xfId="9" applyFont="1" applyFill="1" applyBorder="1" applyAlignment="1">
      <alignment horizontal="left" vertical="center" wrapText="1"/>
    </xf>
    <xf numFmtId="0" fontId="30" fillId="2" borderId="16" xfId="8" applyFont="1" applyFill="1" applyBorder="1" applyAlignment="1">
      <alignment horizontal="left" vertical="center" wrapText="1" shrinkToFit="1"/>
    </xf>
    <xf numFmtId="0" fontId="30" fillId="2" borderId="17" xfId="8" applyFont="1" applyFill="1" applyBorder="1" applyAlignment="1">
      <alignment horizontal="left" vertical="center" wrapText="1"/>
    </xf>
    <xf numFmtId="0" fontId="67" fillId="2" borderId="17" xfId="8" applyFont="1" applyFill="1" applyBorder="1" applyAlignment="1">
      <alignment horizontal="left" vertical="center" wrapText="1"/>
    </xf>
    <xf numFmtId="0" fontId="67" fillId="2" borderId="1" xfId="8" applyFont="1" applyFill="1" applyBorder="1" applyAlignment="1">
      <alignment horizontal="left" vertical="center" wrapText="1"/>
    </xf>
    <xf numFmtId="0" fontId="52" fillId="2" borderId="64" xfId="0" applyFont="1" applyFill="1" applyBorder="1" applyAlignment="1">
      <alignment horizontal="left" vertical="center" wrapText="1"/>
    </xf>
    <xf numFmtId="0" fontId="48" fillId="2" borderId="64" xfId="0" applyFont="1" applyFill="1" applyBorder="1" applyAlignment="1">
      <alignment horizontal="left" vertical="center" wrapText="1"/>
    </xf>
    <xf numFmtId="0" fontId="12" fillId="2" borderId="73" xfId="9" applyFont="1" applyFill="1" applyBorder="1" applyAlignment="1">
      <alignment horizontal="center" vertical="center" textRotation="255"/>
    </xf>
    <xf numFmtId="0" fontId="30" fillId="2" borderId="40" xfId="8" applyFont="1" applyFill="1" applyBorder="1" applyAlignment="1">
      <alignment horizontal="left" vertical="center" wrapText="1"/>
    </xf>
    <xf numFmtId="0" fontId="71" fillId="2" borderId="40" xfId="8" applyFont="1" applyFill="1" applyBorder="1" applyAlignment="1">
      <alignment horizontal="left" vertical="center" wrapText="1"/>
    </xf>
    <xf numFmtId="0" fontId="30" fillId="2" borderId="60" xfId="9" applyFont="1" applyFill="1" applyBorder="1" applyAlignment="1">
      <alignment horizontal="left" vertical="center" wrapText="1"/>
    </xf>
    <xf numFmtId="0" fontId="30" fillId="2" borderId="60" xfId="8" applyFont="1" applyFill="1" applyBorder="1" applyAlignment="1">
      <alignment horizontal="left" vertical="center" wrapText="1"/>
    </xf>
    <xf numFmtId="0" fontId="12" fillId="2" borderId="1" xfId="8" applyFont="1" applyFill="1" applyBorder="1" applyAlignment="1">
      <alignment horizontal="left" vertical="center" wrapText="1"/>
    </xf>
    <xf numFmtId="0" fontId="41" fillId="2" borderId="16" xfId="8" applyFont="1" applyFill="1" applyBorder="1" applyAlignment="1">
      <alignment horizontal="left" vertical="center" wrapText="1"/>
    </xf>
    <xf numFmtId="0" fontId="41" fillId="2" borderId="16" xfId="8" applyFont="1" applyFill="1" applyBorder="1" applyAlignment="1">
      <alignment horizontal="left" vertical="center" wrapText="1" shrinkToFit="1"/>
    </xf>
    <xf numFmtId="0" fontId="13" fillId="2" borderId="16" xfId="8" applyFont="1" applyFill="1" applyBorder="1" applyAlignment="1">
      <alignment horizontal="left" vertical="center" wrapText="1"/>
    </xf>
    <xf numFmtId="0" fontId="13" fillId="2" borderId="14" xfId="8" applyFont="1" applyFill="1" applyBorder="1" applyAlignment="1">
      <alignment horizontal="left" vertical="center" wrapText="1"/>
    </xf>
    <xf numFmtId="0" fontId="30" fillId="2" borderId="16" xfId="9" applyFont="1" applyFill="1" applyBorder="1" applyAlignment="1">
      <alignment horizontal="left" vertical="center" wrapText="1"/>
    </xf>
    <xf numFmtId="0" fontId="30" fillId="2" borderId="16" xfId="9" applyFont="1" applyFill="1" applyBorder="1" applyAlignment="1">
      <alignment horizontal="left" vertical="center" wrapText="1" shrinkToFit="1"/>
    </xf>
    <xf numFmtId="0" fontId="67" fillId="2" borderId="16" xfId="9" applyFont="1" applyFill="1" applyBorder="1" applyAlignment="1">
      <alignment horizontal="left" vertical="center" wrapText="1"/>
    </xf>
    <xf numFmtId="0" fontId="86" fillId="2" borderId="17" xfId="8" applyFont="1" applyFill="1" applyBorder="1" applyAlignment="1">
      <alignment horizontal="left" vertical="center" wrapText="1"/>
    </xf>
    <xf numFmtId="0" fontId="86" fillId="2" borderId="1" xfId="8" applyFont="1" applyFill="1" applyBorder="1" applyAlignment="1">
      <alignment horizontal="left" vertical="center" wrapText="1"/>
    </xf>
    <xf numFmtId="0" fontId="32" fillId="2" borderId="82" xfId="8" applyFont="1" applyFill="1" applyBorder="1" applyAlignment="1">
      <alignment horizontal="left" vertical="center" wrapText="1"/>
    </xf>
    <xf numFmtId="0" fontId="15" fillId="2" borderId="78" xfId="9" applyFont="1" applyFill="1" applyBorder="1" applyAlignment="1">
      <alignment horizontal="left" vertical="center" wrapText="1"/>
    </xf>
    <xf numFmtId="0" fontId="12" fillId="2" borderId="1" xfId="8" applyFont="1" applyFill="1" applyBorder="1" applyAlignment="1">
      <alignment horizontal="center" vertical="center" textRotation="255"/>
    </xf>
    <xf numFmtId="0" fontId="12" fillId="2" borderId="12" xfId="8" applyFont="1" applyFill="1" applyBorder="1" applyAlignment="1">
      <alignment horizontal="center" vertical="center" textRotation="255"/>
    </xf>
    <xf numFmtId="0" fontId="12" fillId="2" borderId="77" xfId="8" applyFont="1" applyFill="1" applyBorder="1" applyAlignment="1">
      <alignment horizontal="center" vertical="center" textRotation="255"/>
    </xf>
    <xf numFmtId="0" fontId="27" fillId="2" borderId="8" xfId="8" applyFont="1" applyFill="1" applyBorder="1" applyAlignment="1">
      <alignment horizontal="center" vertical="center" textRotation="255"/>
    </xf>
    <xf numFmtId="0" fontId="27" fillId="2" borderId="0" xfId="8" applyFont="1" applyFill="1" applyAlignment="1">
      <alignment horizontal="center" vertical="center" textRotation="255"/>
    </xf>
    <xf numFmtId="0" fontId="27" fillId="2" borderId="0" xfId="8" applyFont="1" applyFill="1" applyAlignment="1">
      <alignment horizontal="center" vertical="center"/>
    </xf>
    <xf numFmtId="0" fontId="73" fillId="2" borderId="0" xfId="8" applyFont="1" applyFill="1" applyAlignment="1">
      <alignment horizontal="left" vertical="center" wrapText="1"/>
    </xf>
    <xf numFmtId="0" fontId="24" fillId="2" borderId="0" xfId="9" applyFont="1" applyFill="1" applyAlignment="1">
      <alignment horizontal="left" vertical="center" wrapText="1"/>
    </xf>
    <xf numFmtId="0" fontId="27" fillId="2" borderId="0" xfId="8" applyFont="1" applyFill="1" applyAlignment="1">
      <alignment horizontal="center" vertical="center" shrinkToFit="1"/>
    </xf>
    <xf numFmtId="0" fontId="34" fillId="2" borderId="0" xfId="8" applyFont="1" applyFill="1" applyAlignment="1">
      <alignment horizontal="center" vertical="center" shrinkToFit="1"/>
    </xf>
    <xf numFmtId="0" fontId="87" fillId="2" borderId="0" xfId="9" applyFont="1" applyFill="1" applyAlignment="1">
      <alignment horizontal="left" vertical="top"/>
    </xf>
    <xf numFmtId="0" fontId="41" fillId="2" borderId="0" xfId="9" applyFont="1" applyFill="1" applyAlignment="1">
      <alignment horizontal="left" vertical="top"/>
    </xf>
    <xf numFmtId="0" fontId="54" fillId="2" borderId="0" xfId="9" applyFont="1" applyFill="1" applyAlignment="1">
      <alignment horizontal="left" vertical="top"/>
    </xf>
    <xf numFmtId="0" fontId="28" fillId="2" borderId="0" xfId="9" applyFont="1" applyFill="1" applyAlignment="1">
      <alignment horizontal="left" vertical="top"/>
    </xf>
    <xf numFmtId="178" fontId="27" fillId="2" borderId="16" xfId="9" applyNumberFormat="1" applyFont="1" applyFill="1" applyBorder="1" applyAlignment="1">
      <alignment horizontal="center" vertical="center"/>
    </xf>
    <xf numFmtId="0" fontId="15" fillId="2" borderId="2" xfId="7" applyFont="1" applyFill="1" applyBorder="1" applyAlignment="1">
      <alignment horizontal="center" vertical="center"/>
    </xf>
    <xf numFmtId="0" fontId="25" fillId="2" borderId="2" xfId="7" applyFont="1" applyFill="1" applyBorder="1" applyAlignment="1">
      <alignment horizontal="center" vertical="center"/>
    </xf>
    <xf numFmtId="0" fontId="25" fillId="2" borderId="26" xfId="7" applyFont="1" applyFill="1" applyBorder="1" applyAlignment="1">
      <alignment horizontal="center" vertical="center"/>
    </xf>
    <xf numFmtId="180" fontId="15" fillId="2" borderId="16" xfId="7" applyNumberFormat="1" applyFont="1" applyFill="1" applyBorder="1" applyAlignment="1">
      <alignment horizontal="center" vertical="center"/>
    </xf>
    <xf numFmtId="177" fontId="15" fillId="2" borderId="16" xfId="7" applyNumberFormat="1" applyFont="1" applyFill="1" applyBorder="1" applyAlignment="1">
      <alignment horizontal="center" vertical="center"/>
    </xf>
    <xf numFmtId="180" fontId="25" fillId="2" borderId="16" xfId="7" applyNumberFormat="1" applyFont="1" applyFill="1" applyBorder="1" applyAlignment="1">
      <alignment horizontal="center" vertical="center"/>
    </xf>
    <xf numFmtId="180" fontId="25" fillId="2" borderId="43" xfId="7" applyNumberFormat="1" applyFont="1" applyFill="1" applyBorder="1" applyAlignment="1">
      <alignment horizontal="center" vertical="center"/>
    </xf>
    <xf numFmtId="177" fontId="25" fillId="2" borderId="14" xfId="7" applyNumberFormat="1" applyFont="1" applyFill="1" applyBorder="1" applyAlignment="1">
      <alignment horizontal="center" vertical="center"/>
    </xf>
    <xf numFmtId="180" fontId="15" fillId="2" borderId="60" xfId="7" applyNumberFormat="1" applyFont="1" applyFill="1" applyBorder="1" applyAlignment="1">
      <alignment horizontal="center" vertical="center"/>
    </xf>
    <xf numFmtId="177" fontId="15" fillId="2" borderId="60" xfId="7" applyNumberFormat="1" applyFont="1" applyFill="1" applyBorder="1" applyAlignment="1">
      <alignment horizontal="center" vertical="center"/>
    </xf>
    <xf numFmtId="180" fontId="25" fillId="2" borderId="60" xfId="7" applyNumberFormat="1" applyFont="1" applyFill="1" applyBorder="1" applyAlignment="1">
      <alignment horizontal="center" vertical="center"/>
    </xf>
    <xf numFmtId="180" fontId="25" fillId="2" borderId="75" xfId="7" applyNumberFormat="1" applyFont="1" applyFill="1" applyBorder="1" applyAlignment="1">
      <alignment horizontal="center" vertical="center"/>
    </xf>
    <xf numFmtId="177" fontId="25" fillId="2" borderId="60" xfId="7" applyNumberFormat="1" applyFont="1" applyFill="1" applyBorder="1" applyAlignment="1">
      <alignment horizontal="center" vertical="center"/>
    </xf>
    <xf numFmtId="0" fontId="37" fillId="2" borderId="16" xfId="7" applyFont="1" applyFill="1" applyBorder="1" applyAlignment="1">
      <alignment horizontal="left" vertical="center" wrapText="1"/>
    </xf>
    <xf numFmtId="0" fontId="37" fillId="2" borderId="2" xfId="9" applyFont="1" applyFill="1" applyBorder="1" applyAlignment="1">
      <alignment horizontal="left" vertical="center" wrapText="1"/>
    </xf>
    <xf numFmtId="0" fontId="37" fillId="2" borderId="16" xfId="9" applyFont="1" applyFill="1" applyBorder="1" applyAlignment="1">
      <alignment horizontal="left" vertical="center" wrapText="1"/>
    </xf>
    <xf numFmtId="0" fontId="30" fillId="2" borderId="1" xfId="9" applyFont="1" applyFill="1" applyBorder="1" applyAlignment="1">
      <alignment horizontal="left" vertical="center" wrapText="1"/>
    </xf>
    <xf numFmtId="0" fontId="30" fillId="2" borderId="1" xfId="9" applyFont="1" applyFill="1" applyBorder="1" applyAlignment="1">
      <alignment horizontal="left" vertical="center" wrapText="1" shrinkToFit="1"/>
    </xf>
    <xf numFmtId="0" fontId="37" fillId="2" borderId="2" xfId="7" applyFont="1" applyFill="1" applyBorder="1" applyAlignment="1">
      <alignment horizontal="left" vertical="center" wrapText="1"/>
    </xf>
    <xf numFmtId="0" fontId="30" fillId="2" borderId="47" xfId="9" applyFont="1" applyFill="1" applyBorder="1" applyAlignment="1">
      <alignment horizontal="left" vertical="center" wrapText="1"/>
    </xf>
    <xf numFmtId="0" fontId="30" fillId="2" borderId="43" xfId="8" applyFont="1" applyFill="1" applyBorder="1" applyAlignment="1">
      <alignment horizontal="left" vertical="center" wrapText="1" shrinkToFit="1"/>
    </xf>
    <xf numFmtId="0" fontId="30" fillId="2" borderId="15" xfId="8" applyFont="1" applyFill="1" applyBorder="1" applyAlignment="1">
      <alignment horizontal="left" vertical="center" wrapText="1" shrinkToFit="1"/>
    </xf>
    <xf numFmtId="0" fontId="30" fillId="2" borderId="44" xfId="9" applyFont="1" applyFill="1" applyBorder="1" applyAlignment="1">
      <alignment horizontal="left" vertical="center" wrapText="1"/>
    </xf>
    <xf numFmtId="0" fontId="30" fillId="2" borderId="17" xfId="8" applyFont="1" applyFill="1" applyBorder="1" applyAlignment="1">
      <alignment horizontal="left" vertical="center" wrapText="1" shrinkToFit="1"/>
    </xf>
    <xf numFmtId="0" fontId="30" fillId="2" borderId="1" xfId="8" applyFont="1" applyFill="1" applyBorder="1" applyAlignment="1">
      <alignment horizontal="left" vertical="center" wrapText="1" shrinkToFit="1"/>
    </xf>
    <xf numFmtId="0" fontId="30" fillId="2" borderId="64" xfId="8" applyFont="1" applyFill="1" applyBorder="1" applyAlignment="1">
      <alignment horizontal="left" vertical="center" wrapText="1" shrinkToFit="1"/>
    </xf>
    <xf numFmtId="0" fontId="24" fillId="2" borderId="64" xfId="8" applyFont="1" applyFill="1" applyBorder="1" applyAlignment="1">
      <alignment horizontal="left" vertical="center" wrapText="1" shrinkToFit="1"/>
    </xf>
    <xf numFmtId="0" fontId="73" fillId="2" borderId="42" xfId="8" applyFont="1" applyFill="1" applyBorder="1" applyAlignment="1">
      <alignment horizontal="left" vertical="center" wrapText="1"/>
    </xf>
    <xf numFmtId="0" fontId="30" fillId="2" borderId="43" xfId="9" applyFont="1" applyFill="1" applyBorder="1" applyAlignment="1">
      <alignment vertical="center" wrapText="1"/>
    </xf>
    <xf numFmtId="0" fontId="19" fillId="2" borderId="27" xfId="9" applyFont="1" applyFill="1" applyBorder="1" applyAlignment="1">
      <alignment vertical="center" wrapText="1"/>
    </xf>
    <xf numFmtId="0" fontId="30" fillId="2" borderId="15" xfId="9" applyFont="1" applyFill="1" applyBorder="1" applyAlignment="1">
      <alignment vertical="center" wrapText="1"/>
    </xf>
    <xf numFmtId="0" fontId="73" fillId="2" borderId="17" xfId="8" applyFont="1" applyFill="1" applyBorder="1" applyAlignment="1">
      <alignment horizontal="left" vertical="center" wrapText="1"/>
    </xf>
    <xf numFmtId="0" fontId="73" fillId="2" borderId="14" xfId="8" applyFont="1" applyFill="1" applyBorder="1" applyAlignment="1">
      <alignment horizontal="left" vertical="center" wrapText="1"/>
    </xf>
    <xf numFmtId="0" fontId="30" fillId="2" borderId="14" xfId="9" applyFont="1" applyFill="1" applyBorder="1" applyAlignment="1">
      <alignment horizontal="left" vertical="center" wrapText="1" shrinkToFit="1"/>
    </xf>
    <xf numFmtId="0" fontId="100" fillId="2" borderId="64" xfId="9" applyFont="1" applyFill="1" applyBorder="1" applyAlignment="1">
      <alignment horizontal="left" vertical="center" wrapText="1"/>
    </xf>
    <xf numFmtId="0" fontId="24" fillId="2" borderId="64" xfId="9" applyFont="1" applyFill="1" applyBorder="1" applyAlignment="1">
      <alignment horizontal="left" vertical="center" wrapText="1"/>
    </xf>
    <xf numFmtId="0" fontId="30" fillId="2" borderId="40" xfId="7" applyFont="1" applyFill="1" applyBorder="1" applyAlignment="1">
      <alignment horizontal="left" vertical="center" wrapText="1"/>
    </xf>
    <xf numFmtId="0" fontId="30" fillId="2" borderId="69" xfId="8" applyFont="1" applyFill="1" applyBorder="1" applyAlignment="1">
      <alignment horizontal="left" vertical="center" wrapText="1"/>
    </xf>
    <xf numFmtId="0" fontId="37" fillId="2" borderId="14" xfId="7" applyFont="1" applyFill="1" applyBorder="1" applyAlignment="1">
      <alignment horizontal="left" vertical="center" wrapText="1"/>
    </xf>
    <xf numFmtId="0" fontId="30" fillId="2" borderId="42" xfId="7" applyFont="1" applyFill="1" applyBorder="1" applyAlignment="1">
      <alignment horizontal="center" vertical="center" wrapText="1"/>
    </xf>
    <xf numFmtId="0" fontId="73" fillId="2" borderId="14" xfId="9" applyFont="1" applyFill="1" applyBorder="1" applyAlignment="1">
      <alignment horizontal="left" vertical="center" wrapText="1" shrinkToFit="1"/>
    </xf>
    <xf numFmtId="0" fontId="37" fillId="2" borderId="44" xfId="9" applyFont="1" applyFill="1" applyBorder="1" applyAlignment="1">
      <alignment horizontal="left" vertical="center" wrapText="1"/>
    </xf>
    <xf numFmtId="0" fontId="17" fillId="2" borderId="47" xfId="8" applyFont="1" applyFill="1" applyBorder="1" applyAlignment="1">
      <alignment horizontal="center" vertical="center" wrapText="1"/>
    </xf>
    <xf numFmtId="0" fontId="73" fillId="2" borderId="46" xfId="8" applyFont="1" applyFill="1" applyBorder="1" applyAlignment="1">
      <alignment horizontal="left" vertical="center" wrapText="1"/>
    </xf>
    <xf numFmtId="0" fontId="30" fillId="2" borderId="42" xfId="9" applyFont="1" applyFill="1" applyBorder="1" applyAlignment="1">
      <alignment horizontal="left" vertical="center" wrapText="1"/>
    </xf>
    <xf numFmtId="0" fontId="30" fillId="2" borderId="42" xfId="8" applyFont="1" applyFill="1" applyBorder="1" applyAlignment="1">
      <alignment horizontal="left" vertical="center" wrapText="1"/>
    </xf>
    <xf numFmtId="0" fontId="12" fillId="2" borderId="17" xfId="8" applyFont="1" applyFill="1" applyBorder="1" applyAlignment="1">
      <alignment horizontal="left" vertical="center" wrapText="1"/>
    </xf>
    <xf numFmtId="0" fontId="101" fillId="2" borderId="44" xfId="9" applyFont="1" applyFill="1" applyBorder="1" applyAlignment="1">
      <alignment horizontal="center" vertical="center" wrapText="1"/>
    </xf>
    <xf numFmtId="0" fontId="101" fillId="2" borderId="34" xfId="9" applyFont="1" applyFill="1" applyBorder="1" applyAlignment="1">
      <alignment horizontal="left" vertical="center" wrapText="1"/>
    </xf>
    <xf numFmtId="0" fontId="30" fillId="2" borderId="0" xfId="9" applyFont="1" applyFill="1" applyAlignment="1">
      <alignment horizontal="left" vertical="center" wrapText="1"/>
    </xf>
    <xf numFmtId="0" fontId="30" fillId="2" borderId="5" xfId="9" applyFont="1" applyFill="1" applyBorder="1" applyAlignment="1">
      <alignment horizontal="left" vertical="center" wrapText="1"/>
    </xf>
    <xf numFmtId="0" fontId="12" fillId="2" borderId="44" xfId="8" applyFont="1" applyFill="1" applyBorder="1" applyAlignment="1">
      <alignment horizontal="left" vertical="center" wrapText="1"/>
    </xf>
    <xf numFmtId="0" fontId="65" fillId="2" borderId="64" xfId="0" applyFont="1" applyFill="1" applyBorder="1" applyAlignment="1">
      <alignment horizontal="left" vertical="center" wrapText="1"/>
    </xf>
    <xf numFmtId="0" fontId="24" fillId="2" borderId="64" xfId="0" applyFont="1" applyFill="1" applyBorder="1" applyAlignment="1">
      <alignment horizontal="left" vertical="center" wrapText="1"/>
    </xf>
    <xf numFmtId="0" fontId="30" fillId="2" borderId="85" xfId="9" applyFont="1" applyFill="1" applyBorder="1" applyAlignment="1">
      <alignment horizontal="left" vertical="center" wrapText="1"/>
    </xf>
    <xf numFmtId="0" fontId="30" fillId="2" borderId="85" xfId="8" applyFont="1" applyFill="1" applyBorder="1" applyAlignment="1">
      <alignment horizontal="left" vertical="center" wrapText="1"/>
    </xf>
    <xf numFmtId="0" fontId="37" fillId="2" borderId="16" xfId="8" applyFont="1" applyFill="1" applyBorder="1" applyAlignment="1">
      <alignment horizontal="left" vertical="center" wrapText="1"/>
    </xf>
    <xf numFmtId="0" fontId="24" fillId="2" borderId="16" xfId="8" applyFont="1" applyFill="1" applyBorder="1" applyAlignment="1">
      <alignment horizontal="left" vertical="center" wrapText="1"/>
    </xf>
    <xf numFmtId="0" fontId="24" fillId="2" borderId="5" xfId="7" applyFont="1" applyFill="1" applyBorder="1"/>
    <xf numFmtId="0" fontId="75" fillId="2" borderId="5" xfId="7" applyFont="1" applyFill="1" applyBorder="1"/>
    <xf numFmtId="0" fontId="54" fillId="2" borderId="17" xfId="7" applyFont="1" applyFill="1" applyBorder="1" applyAlignment="1">
      <alignment vertical="center" textRotation="255" shrinkToFit="1"/>
    </xf>
    <xf numFmtId="0" fontId="54" fillId="2" borderId="17" xfId="7" applyFont="1" applyFill="1" applyBorder="1" applyAlignment="1">
      <alignment vertical="distributed" textRotation="255" shrinkToFit="1"/>
    </xf>
    <xf numFmtId="0" fontId="28" fillId="2" borderId="17" xfId="7" applyFont="1" applyFill="1" applyBorder="1" applyAlignment="1">
      <alignment vertical="distributed" textRotation="255" shrinkToFit="1"/>
    </xf>
    <xf numFmtId="0" fontId="48" fillId="2" borderId="17" xfId="9" applyFont="1" applyFill="1" applyBorder="1" applyAlignment="1">
      <alignment horizontal="left" vertical="center" wrapText="1"/>
    </xf>
    <xf numFmtId="0" fontId="15" fillId="2" borderId="17" xfId="9" applyFont="1" applyFill="1" applyBorder="1" applyAlignment="1">
      <alignment horizontal="center" vertical="center" wrapText="1"/>
    </xf>
    <xf numFmtId="0" fontId="59" fillId="2" borderId="17" xfId="7" applyFont="1" applyFill="1" applyBorder="1" applyAlignment="1">
      <alignment horizontal="center" vertical="center" shrinkToFit="1"/>
    </xf>
    <xf numFmtId="0" fontId="26" fillId="2" borderId="17" xfId="7" applyFont="1" applyFill="1" applyBorder="1" applyAlignment="1">
      <alignment horizontal="center" vertical="center" shrinkToFit="1"/>
    </xf>
    <xf numFmtId="0" fontId="37" fillId="2" borderId="2" xfId="8" applyFont="1" applyFill="1" applyBorder="1" applyAlignment="1">
      <alignment horizontal="left" vertical="center" wrapText="1"/>
    </xf>
    <xf numFmtId="0" fontId="37" fillId="2" borderId="60" xfId="8" applyFont="1" applyFill="1" applyBorder="1" applyAlignment="1">
      <alignment horizontal="left" vertical="center" wrapText="1"/>
    </xf>
    <xf numFmtId="0" fontId="34" fillId="2" borderId="1" xfId="8" applyFont="1" applyFill="1" applyBorder="1" applyAlignment="1">
      <alignment horizontal="left" vertical="center" wrapText="1"/>
    </xf>
    <xf numFmtId="178" fontId="37" fillId="2" borderId="2" xfId="7" applyNumberFormat="1" applyFont="1" applyFill="1" applyBorder="1" applyAlignment="1">
      <alignment horizontal="left" vertical="center" wrapText="1"/>
    </xf>
    <xf numFmtId="0" fontId="37" fillId="2" borderId="2" xfId="8" applyFont="1" applyFill="1" applyBorder="1" applyAlignment="1">
      <alignment horizontal="left" vertical="center" wrapText="1" shrinkToFit="1"/>
    </xf>
    <xf numFmtId="0" fontId="37" fillId="2" borderId="17" xfId="8" applyFont="1" applyFill="1" applyBorder="1" applyAlignment="1">
      <alignment horizontal="left" vertical="center" wrapText="1"/>
    </xf>
    <xf numFmtId="0" fontId="37" fillId="2" borderId="14" xfId="9" applyFont="1" applyFill="1" applyBorder="1" applyAlignment="1">
      <alignment horizontal="left" vertical="center" wrapText="1" shrinkToFit="1"/>
    </xf>
    <xf numFmtId="0" fontId="37" fillId="2" borderId="14" xfId="8" applyFont="1" applyFill="1" applyBorder="1" applyAlignment="1">
      <alignment horizontal="left" vertical="center" wrapText="1"/>
    </xf>
    <xf numFmtId="0" fontId="37" fillId="2" borderId="16" xfId="8" applyFont="1" applyFill="1" applyBorder="1" applyAlignment="1">
      <alignment horizontal="left" vertical="center" wrapText="1" shrinkToFit="1"/>
    </xf>
    <xf numFmtId="0" fontId="37" fillId="2" borderId="14" xfId="8" applyFont="1" applyFill="1" applyBorder="1" applyAlignment="1">
      <alignment horizontal="left" vertical="center" wrapText="1" shrinkToFit="1"/>
    </xf>
    <xf numFmtId="0" fontId="37" fillId="2" borderId="2" xfId="9" applyFont="1" applyFill="1" applyBorder="1" applyAlignment="1">
      <alignment horizontal="left" vertical="center" wrapText="1" shrinkToFit="1"/>
    </xf>
    <xf numFmtId="0" fontId="37" fillId="2" borderId="1" xfId="9" applyFont="1" applyFill="1" applyBorder="1" applyAlignment="1">
      <alignment horizontal="left" vertical="center" wrapText="1"/>
    </xf>
    <xf numFmtId="0" fontId="74" fillId="2" borderId="42" xfId="8" applyFont="1" applyFill="1" applyBorder="1" applyAlignment="1">
      <alignment horizontal="left" vertical="center" wrapText="1"/>
    </xf>
    <xf numFmtId="0" fontId="74" fillId="2" borderId="14" xfId="8" applyFont="1" applyFill="1" applyBorder="1" applyAlignment="1">
      <alignment horizontal="left" vertical="center" wrapText="1"/>
    </xf>
    <xf numFmtId="0" fontId="67" fillId="2" borderId="2" xfId="9" applyFont="1" applyFill="1" applyBorder="1" applyAlignment="1">
      <alignment horizontal="left" vertical="center" wrapText="1" shrinkToFit="1"/>
    </xf>
    <xf numFmtId="0" fontId="67" fillId="2" borderId="14" xfId="9" applyFont="1" applyFill="1" applyBorder="1" applyAlignment="1">
      <alignment horizontal="left" vertical="center" wrapText="1" shrinkToFit="1"/>
    </xf>
    <xf numFmtId="0" fontId="67" fillId="2" borderId="44" xfId="9" applyFont="1" applyFill="1" applyBorder="1" applyAlignment="1">
      <alignment horizontal="left" vertical="center" wrapText="1" shrinkToFit="1"/>
    </xf>
    <xf numFmtId="0" fontId="30" fillId="2" borderId="47" xfId="8" applyFont="1" applyFill="1" applyBorder="1" applyAlignment="1">
      <alignment horizontal="left" vertical="center" wrapText="1" shrinkToFit="1"/>
    </xf>
    <xf numFmtId="0" fontId="30" fillId="2" borderId="47" xfId="8" applyFont="1" applyFill="1" applyBorder="1" applyAlignment="1">
      <alignment horizontal="left" vertical="center" wrapText="1"/>
    </xf>
    <xf numFmtId="0" fontId="25" fillId="2" borderId="40" xfId="7" applyFont="1" applyFill="1" applyBorder="1" applyAlignment="1">
      <alignment horizontal="left" vertical="center" wrapText="1"/>
    </xf>
    <xf numFmtId="0" fontId="37" fillId="2" borderId="69" xfId="8" applyFont="1" applyFill="1" applyBorder="1" applyAlignment="1">
      <alignment horizontal="left" vertical="center" wrapText="1"/>
    </xf>
    <xf numFmtId="0" fontId="37" fillId="2" borderId="17" xfId="7" applyFont="1" applyFill="1" applyBorder="1" applyAlignment="1">
      <alignment horizontal="left" vertical="center" wrapText="1"/>
    </xf>
    <xf numFmtId="0" fontId="37" fillId="2" borderId="1" xfId="7" applyFont="1" applyFill="1" applyBorder="1" applyAlignment="1">
      <alignment horizontal="left" vertical="center" wrapText="1"/>
    </xf>
    <xf numFmtId="0" fontId="37" fillId="2" borderId="1" xfId="8" applyFont="1" applyFill="1" applyBorder="1" applyAlignment="1">
      <alignment horizontal="left" vertical="center" wrapText="1"/>
    </xf>
    <xf numFmtId="0" fontId="17" fillId="2" borderId="64" xfId="8" applyFont="1" applyFill="1" applyBorder="1" applyAlignment="1">
      <alignment horizontal="center" vertical="center" wrapText="1"/>
    </xf>
    <xf numFmtId="0" fontId="73" fillId="2" borderId="71" xfId="8" applyFont="1" applyFill="1" applyBorder="1" applyAlignment="1">
      <alignment horizontal="left" vertical="center" wrapText="1"/>
    </xf>
    <xf numFmtId="0" fontId="24" fillId="2" borderId="64" xfId="8" applyFont="1" applyFill="1" applyBorder="1" applyAlignment="1">
      <alignment horizontal="left" vertical="center" wrapText="1"/>
    </xf>
    <xf numFmtId="0" fontId="37" fillId="2" borderId="40" xfId="8" applyFont="1" applyFill="1" applyBorder="1" applyAlignment="1">
      <alignment horizontal="left" vertical="center" wrapText="1"/>
    </xf>
    <xf numFmtId="0" fontId="34" fillId="2" borderId="17" xfId="8" applyFont="1" applyFill="1" applyBorder="1" applyAlignment="1">
      <alignment horizontal="left" vertical="center" wrapText="1"/>
    </xf>
    <xf numFmtId="0" fontId="74" fillId="2" borderId="44" xfId="9" applyFont="1" applyFill="1" applyBorder="1" applyAlignment="1">
      <alignment horizontal="center" vertical="center" wrapText="1"/>
    </xf>
    <xf numFmtId="0" fontId="34" fillId="2" borderId="44" xfId="8" applyFont="1" applyFill="1" applyBorder="1" applyAlignment="1">
      <alignment horizontal="left" vertical="center" wrapText="1"/>
    </xf>
    <xf numFmtId="0" fontId="17" fillId="2" borderId="47" xfId="9" applyFont="1" applyFill="1" applyBorder="1" applyAlignment="1">
      <alignment horizontal="center" vertical="center" wrapText="1"/>
    </xf>
    <xf numFmtId="0" fontId="65" fillId="2" borderId="47" xfId="0" applyFont="1" applyFill="1" applyBorder="1" applyAlignment="1">
      <alignment horizontal="left" vertical="center" wrapText="1"/>
    </xf>
    <xf numFmtId="0" fontId="24" fillId="2" borderId="47" xfId="0" applyFont="1" applyFill="1" applyBorder="1" applyAlignment="1">
      <alignment horizontal="left" vertical="center" wrapText="1"/>
    </xf>
    <xf numFmtId="0" fontId="30" fillId="2" borderId="40" xfId="9" applyFont="1" applyFill="1" applyBorder="1" applyAlignment="1">
      <alignment horizontal="left" vertical="center" wrapText="1" shrinkToFit="1"/>
    </xf>
    <xf numFmtId="178" fontId="37" fillId="2" borderId="14" xfId="7" applyNumberFormat="1" applyFont="1" applyFill="1" applyBorder="1" applyAlignment="1">
      <alignment horizontal="left" vertical="center" wrapText="1"/>
    </xf>
    <xf numFmtId="0" fontId="77" fillId="2" borderId="14" xfId="9" applyFont="1" applyFill="1" applyBorder="1" applyAlignment="1">
      <alignment horizontal="left" vertical="center" wrapText="1"/>
    </xf>
    <xf numFmtId="178" fontId="37" fillId="2" borderId="1" xfId="7" applyNumberFormat="1" applyFont="1" applyFill="1" applyBorder="1" applyAlignment="1">
      <alignment horizontal="left" vertical="center" wrapText="1"/>
    </xf>
    <xf numFmtId="0" fontId="19" fillId="2" borderId="16" xfId="7" applyFont="1" applyFill="1" applyBorder="1" applyAlignment="1">
      <alignment horizontal="left" vertical="center" wrapText="1"/>
    </xf>
    <xf numFmtId="183" fontId="30" fillId="2" borderId="14" xfId="9" applyNumberFormat="1" applyFont="1" applyFill="1" applyBorder="1" applyAlignment="1">
      <alignment horizontal="left" vertical="center" wrapText="1"/>
    </xf>
    <xf numFmtId="0" fontId="74" fillId="2" borderId="82" xfId="8" applyFont="1" applyFill="1" applyBorder="1" applyAlignment="1">
      <alignment horizontal="left" vertical="center" wrapText="1"/>
    </xf>
    <xf numFmtId="0" fontId="25" fillId="2" borderId="78" xfId="9" applyFont="1" applyFill="1" applyBorder="1" applyAlignment="1">
      <alignment horizontal="left" vertical="center" wrapText="1"/>
    </xf>
    <xf numFmtId="0" fontId="71" fillId="2" borderId="10" xfId="9" applyFont="1" applyFill="1" applyBorder="1" applyAlignment="1">
      <alignment horizontal="left" vertical="center" wrapText="1"/>
    </xf>
    <xf numFmtId="0" fontId="71" fillId="2" borderId="0" xfId="9" applyFont="1" applyFill="1" applyAlignment="1">
      <alignment horizontal="left" vertical="center" wrapText="1"/>
    </xf>
    <xf numFmtId="0" fontId="109" fillId="0" borderId="14" xfId="9" applyFont="1" applyBorder="1" applyAlignment="1">
      <alignment horizontal="left" vertical="center" wrapText="1" shrinkToFit="1"/>
    </xf>
    <xf numFmtId="0" fontId="97" fillId="2" borderId="1" xfId="9" applyFont="1" applyFill="1" applyBorder="1" applyAlignment="1">
      <alignment horizontal="left" vertical="center" wrapText="1"/>
    </xf>
    <xf numFmtId="0" fontId="97" fillId="2" borderId="14" xfId="7" applyFont="1" applyFill="1" applyBorder="1" applyAlignment="1">
      <alignment horizontal="left" vertical="center" wrapText="1"/>
    </xf>
    <xf numFmtId="0" fontId="73" fillId="0" borderId="71" xfId="8" applyFont="1" applyBorder="1" applyAlignment="1">
      <alignment horizontal="left" vertical="center" wrapText="1"/>
    </xf>
    <xf numFmtId="0" fontId="24" fillId="0" borderId="47" xfId="8" applyFont="1" applyBorder="1" applyAlignment="1">
      <alignment horizontal="left" vertical="center" wrapText="1" shrinkToFit="1"/>
    </xf>
    <xf numFmtId="0" fontId="41" fillId="0" borderId="17" xfId="9" applyFont="1" applyBorder="1" applyAlignment="1">
      <alignment horizontal="left" vertical="center" wrapText="1" shrinkToFit="1"/>
    </xf>
    <xf numFmtId="0" fontId="100" fillId="0" borderId="47" xfId="9" applyFont="1" applyBorder="1" applyAlignment="1">
      <alignment horizontal="center" vertical="center" wrapText="1"/>
    </xf>
    <xf numFmtId="0" fontId="30" fillId="0" borderId="47" xfId="8" applyFont="1" applyBorder="1" applyAlignment="1">
      <alignment horizontal="left" vertical="center" wrapText="1" shrinkToFit="1"/>
    </xf>
    <xf numFmtId="0" fontId="106" fillId="0" borderId="2" xfId="7" applyFont="1" applyBorder="1" applyAlignment="1">
      <alignment horizontal="left" vertical="center" wrapText="1"/>
    </xf>
    <xf numFmtId="0" fontId="106" fillId="0" borderId="16" xfId="7" applyFont="1" applyBorder="1" applyAlignment="1">
      <alignment horizontal="left" vertical="center" wrapText="1"/>
    </xf>
    <xf numFmtId="0" fontId="106" fillId="0" borderId="16" xfId="9" applyFont="1" applyBorder="1" applyAlignment="1">
      <alignment horizontal="left" vertical="center" wrapText="1"/>
    </xf>
    <xf numFmtId="0" fontId="65" fillId="0" borderId="64" xfId="9" applyFont="1" applyBorder="1" applyAlignment="1">
      <alignment horizontal="center" vertical="center" wrapText="1"/>
    </xf>
    <xf numFmtId="0" fontId="65" fillId="2" borderId="64" xfId="9" applyFont="1" applyFill="1" applyBorder="1" applyAlignment="1">
      <alignment horizontal="center" vertical="center" wrapText="1"/>
    </xf>
    <xf numFmtId="0" fontId="41" fillId="0" borderId="40" xfId="7" applyFont="1" applyBorder="1" applyAlignment="1">
      <alignment horizontal="left" vertical="center" wrapText="1"/>
    </xf>
    <xf numFmtId="0" fontId="41" fillId="5" borderId="14" xfId="7" applyFont="1" applyFill="1" applyBorder="1" applyAlignment="1">
      <alignment horizontal="left" vertical="center" wrapText="1"/>
    </xf>
    <xf numFmtId="0" fontId="97" fillId="0" borderId="14" xfId="9" applyFont="1" applyBorder="1" applyAlignment="1">
      <alignment horizontal="left" vertical="center" wrapText="1"/>
    </xf>
    <xf numFmtId="178" fontId="41" fillId="5" borderId="16" xfId="7" applyNumberFormat="1" applyFont="1" applyFill="1" applyBorder="1" applyAlignment="1">
      <alignment horizontal="left" vertical="center" wrapText="1"/>
    </xf>
    <xf numFmtId="0" fontId="19" fillId="0" borderId="14" xfId="9" applyFont="1" applyBorder="1" applyAlignment="1">
      <alignment horizontal="left" vertical="center" wrapText="1"/>
    </xf>
    <xf numFmtId="0" fontId="74" fillId="0" borderId="64" xfId="9" applyFont="1" applyBorder="1" applyAlignment="1">
      <alignment horizontal="center" vertical="center" wrapText="1"/>
    </xf>
    <xf numFmtId="0" fontId="73" fillId="0" borderId="47" xfId="8" applyFont="1" applyBorder="1" applyAlignment="1">
      <alignment horizontal="left" vertical="center" wrapText="1"/>
    </xf>
    <xf numFmtId="0" fontId="73" fillId="0" borderId="14" xfId="8" applyFont="1" applyBorder="1" applyAlignment="1">
      <alignment horizontal="left" vertical="center" wrapText="1"/>
    </xf>
    <xf numFmtId="0" fontId="114" fillId="4" borderId="14" xfId="9" applyFont="1" applyFill="1" applyBorder="1" applyAlignment="1">
      <alignment horizontal="left" vertical="center" wrapText="1" shrinkToFit="1"/>
    </xf>
    <xf numFmtId="0" fontId="67" fillId="0" borderId="16" xfId="9" applyFont="1" applyBorder="1" applyAlignment="1">
      <alignment horizontal="left" vertical="center" wrapText="1"/>
    </xf>
    <xf numFmtId="0" fontId="39" fillId="0" borderId="16" xfId="7" applyFont="1" applyBorder="1" applyAlignment="1">
      <alignment horizontal="left" vertical="center" wrapText="1"/>
    </xf>
    <xf numFmtId="0" fontId="30" fillId="0" borderId="42" xfId="9" applyFont="1" applyBorder="1" applyAlignment="1">
      <alignment horizontal="left" vertical="center" wrapText="1"/>
    </xf>
    <xf numFmtId="0" fontId="12" fillId="0" borderId="17" xfId="8" applyFont="1" applyBorder="1" applyAlignment="1">
      <alignment horizontal="left" vertical="center" wrapText="1"/>
    </xf>
    <xf numFmtId="0" fontId="12" fillId="0" borderId="44" xfId="8" applyFont="1" applyBorder="1" applyAlignment="1">
      <alignment horizontal="left" vertical="center" wrapText="1"/>
    </xf>
    <xf numFmtId="0" fontId="19" fillId="5" borderId="14" xfId="9" applyFont="1" applyFill="1" applyBorder="1" applyAlignment="1">
      <alignment horizontal="left" vertical="center" wrapText="1"/>
    </xf>
    <xf numFmtId="0" fontId="73" fillId="0" borderId="0" xfId="8" applyFont="1" applyAlignment="1">
      <alignment horizontal="left" vertical="center" wrapText="1"/>
    </xf>
    <xf numFmtId="0" fontId="24" fillId="0" borderId="0" xfId="9" applyFont="1" applyAlignment="1">
      <alignment horizontal="left" vertical="center" wrapText="1"/>
    </xf>
    <xf numFmtId="0" fontId="85" fillId="0" borderId="0" xfId="16" applyFont="1">
      <alignment vertical="center"/>
    </xf>
    <xf numFmtId="0" fontId="85" fillId="0" borderId="0" xfId="15" applyFont="1">
      <alignment vertical="center"/>
    </xf>
    <xf numFmtId="0" fontId="67" fillId="0" borderId="16" xfId="8" applyFont="1" applyBorder="1" applyAlignment="1">
      <alignment horizontal="left" vertical="center" wrapText="1"/>
    </xf>
    <xf numFmtId="0" fontId="30" fillId="5" borderId="1" xfId="9" applyFont="1" applyFill="1" applyBorder="1" applyAlignment="1">
      <alignment horizontal="left" vertical="center" wrapText="1"/>
    </xf>
    <xf numFmtId="0" fontId="67" fillId="0" borderId="44" xfId="8" applyFont="1" applyBorder="1" applyAlignment="1">
      <alignment horizontal="left" vertical="center" wrapText="1"/>
    </xf>
    <xf numFmtId="0" fontId="30" fillId="2" borderId="44" xfId="8" applyFont="1" applyFill="1" applyBorder="1" applyAlignment="1">
      <alignment horizontal="left" vertical="center" wrapText="1"/>
    </xf>
    <xf numFmtId="0" fontId="19" fillId="0" borderId="16" xfId="8" applyFont="1" applyBorder="1" applyAlignment="1">
      <alignment horizontal="left" vertical="center" wrapText="1" shrinkToFit="1"/>
    </xf>
    <xf numFmtId="0" fontId="12" fillId="2" borderId="16" xfId="8" applyFont="1" applyFill="1" applyBorder="1" applyAlignment="1">
      <alignment horizontal="left" vertical="center" wrapText="1"/>
    </xf>
    <xf numFmtId="0" fontId="19" fillId="0" borderId="2" xfId="9" applyFont="1" applyBorder="1" applyAlignment="1">
      <alignment horizontal="left" vertical="center" wrapText="1"/>
    </xf>
    <xf numFmtId="0" fontId="101" fillId="2" borderId="82" xfId="9" applyFont="1" applyFill="1" applyBorder="1" applyAlignment="1">
      <alignment horizontal="center" vertical="center" wrapText="1"/>
    </xf>
    <xf numFmtId="0" fontId="24" fillId="2" borderId="14" xfId="9" applyFont="1" applyFill="1" applyBorder="1" applyAlignment="1">
      <alignment horizontal="left" vertical="center" wrapText="1"/>
    </xf>
    <xf numFmtId="0" fontId="41" fillId="2" borderId="17" xfId="9" applyFont="1" applyFill="1" applyBorder="1" applyAlignment="1">
      <alignment horizontal="center" vertical="center" wrapText="1"/>
    </xf>
    <xf numFmtId="0" fontId="30" fillId="2" borderId="82" xfId="8" applyFont="1" applyFill="1" applyBorder="1" applyAlignment="1">
      <alignment horizontal="left" vertical="center" wrapText="1"/>
    </xf>
    <xf numFmtId="0" fontId="30" fillId="2" borderId="47" xfId="9" applyFont="1" applyFill="1" applyBorder="1" applyAlignment="1">
      <alignment horizontal="left" vertical="center" wrapText="1" shrinkToFit="1"/>
    </xf>
    <xf numFmtId="0" fontId="73" fillId="2" borderId="34" xfId="9" applyFont="1" applyFill="1" applyBorder="1" applyAlignment="1">
      <alignment horizontal="left" vertical="center" wrapText="1"/>
    </xf>
    <xf numFmtId="0" fontId="30" fillId="2" borderId="40" xfId="9" applyFont="1" applyFill="1" applyBorder="1" applyAlignment="1">
      <alignment horizontal="left" vertical="center" wrapText="1"/>
    </xf>
    <xf numFmtId="0" fontId="30" fillId="0" borderId="44" xfId="8" applyFont="1" applyBorder="1" applyAlignment="1">
      <alignment horizontal="left" vertical="center" wrapText="1"/>
    </xf>
    <xf numFmtId="0" fontId="115" fillId="0" borderId="2" xfId="8" applyFont="1" applyBorder="1" applyAlignment="1">
      <alignment horizontal="left" vertical="center" wrapText="1" shrinkToFit="1"/>
    </xf>
    <xf numFmtId="0" fontId="41" fillId="5" borderId="16" xfId="8" applyFont="1" applyFill="1" applyBorder="1" applyAlignment="1">
      <alignment horizontal="left" vertical="center" wrapText="1" shrinkToFit="1"/>
    </xf>
    <xf numFmtId="0" fontId="39" fillId="0" borderId="16" xfId="8" applyFont="1" applyBorder="1" applyAlignment="1">
      <alignment horizontal="left" vertical="center" wrapText="1" shrinkToFit="1"/>
    </xf>
    <xf numFmtId="0" fontId="37" fillId="2" borderId="40" xfId="7" applyFont="1" applyFill="1" applyBorder="1" applyAlignment="1">
      <alignment horizontal="left" vertical="center" wrapText="1"/>
    </xf>
    <xf numFmtId="178" fontId="97" fillId="5" borderId="17" xfId="7" applyNumberFormat="1" applyFont="1" applyFill="1" applyBorder="1" applyAlignment="1">
      <alignment horizontal="left" vertical="center" wrapText="1"/>
    </xf>
    <xf numFmtId="178" fontId="30" fillId="5" borderId="17" xfId="7" applyNumberFormat="1" applyFont="1" applyFill="1" applyBorder="1" applyAlignment="1">
      <alignment horizontal="left" vertical="center" wrapText="1"/>
    </xf>
    <xf numFmtId="0" fontId="30" fillId="0" borderId="44" xfId="7" applyFont="1" applyBorder="1" applyAlignment="1">
      <alignment horizontal="left" vertical="center" wrapText="1"/>
    </xf>
    <xf numFmtId="0" fontId="30" fillId="2" borderId="17" xfId="9" applyFont="1" applyFill="1" applyBorder="1" applyAlignment="1">
      <alignment horizontal="left" vertical="center" wrapText="1" shrinkToFit="1"/>
    </xf>
    <xf numFmtId="0" fontId="97" fillId="5" borderId="16" xfId="7" applyFont="1" applyFill="1" applyBorder="1" applyAlignment="1">
      <alignment horizontal="left" vertical="center" wrapText="1"/>
    </xf>
    <xf numFmtId="0" fontId="97" fillId="5" borderId="16" xfId="8" applyFont="1" applyFill="1" applyBorder="1" applyAlignment="1">
      <alignment horizontal="left" vertical="center" wrapText="1"/>
    </xf>
    <xf numFmtId="0" fontId="30" fillId="2" borderId="47" xfId="7" applyFont="1" applyFill="1" applyBorder="1" applyAlignment="1">
      <alignment horizontal="left" vertical="center" wrapText="1"/>
    </xf>
    <xf numFmtId="0" fontId="13" fillId="5" borderId="17" xfId="7" applyFont="1" applyFill="1" applyBorder="1" applyAlignment="1">
      <alignment horizontal="left" vertical="center" wrapText="1"/>
    </xf>
    <xf numFmtId="0" fontId="41" fillId="5" borderId="17" xfId="7" applyFont="1" applyFill="1" applyBorder="1" applyAlignment="1">
      <alignment horizontal="left" vertical="center" wrapText="1"/>
    </xf>
    <xf numFmtId="0" fontId="59" fillId="5" borderId="14" xfId="9" applyFont="1" applyFill="1" applyBorder="1" applyAlignment="1">
      <alignment horizontal="left" vertical="center" wrapText="1"/>
    </xf>
    <xf numFmtId="0" fontId="19" fillId="0" borderId="2" xfId="8" applyFont="1" applyBorder="1" applyAlignment="1">
      <alignment horizontal="left" vertical="center" wrapText="1"/>
    </xf>
    <xf numFmtId="0" fontId="41" fillId="0" borderId="47" xfId="9" applyFont="1" applyBorder="1" applyAlignment="1">
      <alignment horizontal="left" vertical="center" wrapText="1" shrinkToFit="1"/>
    </xf>
    <xf numFmtId="0" fontId="41" fillId="0" borderId="44" xfId="9" applyFont="1" applyBorder="1" applyAlignment="1">
      <alignment horizontal="left" vertical="center" wrapText="1" shrinkToFit="1"/>
    </xf>
    <xf numFmtId="0" fontId="39" fillId="0" borderId="2" xfId="9" applyFont="1" applyBorder="1" applyAlignment="1">
      <alignment horizontal="left" vertical="center" wrapText="1" shrinkToFit="1"/>
    </xf>
    <xf numFmtId="0" fontId="86" fillId="2" borderId="14" xfId="7" applyFont="1" applyFill="1" applyBorder="1" applyAlignment="1">
      <alignment horizontal="left" vertical="center" wrapText="1"/>
    </xf>
    <xf numFmtId="0" fontId="48" fillId="2" borderId="14" xfId="7" applyFont="1" applyFill="1" applyBorder="1" applyAlignment="1">
      <alignment horizontal="left" vertical="center" wrapText="1"/>
    </xf>
    <xf numFmtId="0" fontId="117" fillId="2" borderId="14" xfId="7" applyFont="1" applyFill="1" applyBorder="1" applyAlignment="1">
      <alignment horizontal="left" vertical="center" wrapText="1"/>
    </xf>
    <xf numFmtId="0" fontId="117" fillId="5" borderId="14" xfId="7" applyFont="1" applyFill="1" applyBorder="1" applyAlignment="1">
      <alignment horizontal="left" vertical="center" wrapText="1"/>
    </xf>
    <xf numFmtId="0" fontId="47" fillId="0" borderId="64" xfId="9" applyFont="1" applyBorder="1" applyAlignment="1">
      <alignment horizontal="center" vertical="center" wrapText="1"/>
    </xf>
    <xf numFmtId="0" fontId="86" fillId="5" borderId="14" xfId="7" applyFont="1" applyFill="1" applyBorder="1" applyAlignment="1">
      <alignment horizontal="left" vertical="center" wrapText="1"/>
    </xf>
    <xf numFmtId="0" fontId="86" fillId="0" borderId="14" xfId="7" applyFont="1" applyBorder="1" applyAlignment="1">
      <alignment horizontal="left" vertical="center" wrapText="1"/>
    </xf>
    <xf numFmtId="0" fontId="67" fillId="0" borderId="16" xfId="7" applyFont="1" applyBorder="1" applyAlignment="1">
      <alignment horizontal="left" vertical="center" wrapText="1"/>
    </xf>
    <xf numFmtId="0" fontId="67" fillId="0" borderId="44" xfId="7" applyFont="1" applyBorder="1" applyAlignment="1">
      <alignment horizontal="left" vertical="center" wrapText="1"/>
    </xf>
    <xf numFmtId="0" fontId="30" fillId="5" borderId="1" xfId="7" applyFont="1" applyFill="1" applyBorder="1" applyAlignment="1">
      <alignment horizontal="left" vertical="center" wrapText="1"/>
    </xf>
    <xf numFmtId="0" fontId="39" fillId="5" borderId="14" xfId="9" applyFont="1" applyFill="1" applyBorder="1" applyAlignment="1">
      <alignment horizontal="left" vertical="center" wrapText="1"/>
    </xf>
    <xf numFmtId="0" fontId="24" fillId="5" borderId="14" xfId="7" applyFont="1" applyFill="1" applyBorder="1" applyAlignment="1">
      <alignment horizontal="left" vertical="center" wrapText="1"/>
    </xf>
    <xf numFmtId="0" fontId="86" fillId="2" borderId="16" xfId="9" applyFont="1" applyFill="1" applyBorder="1" applyAlignment="1">
      <alignment horizontal="left" vertical="center" wrapText="1"/>
    </xf>
    <xf numFmtId="0" fontId="41" fillId="2" borderId="42" xfId="9" applyFont="1" applyFill="1" applyBorder="1" applyAlignment="1">
      <alignment horizontal="left" vertical="center" wrapText="1"/>
    </xf>
    <xf numFmtId="0" fontId="73" fillId="2" borderId="0" xfId="9" applyFont="1" applyFill="1" applyAlignment="1">
      <alignment horizontal="left" vertical="center" wrapText="1"/>
    </xf>
    <xf numFmtId="0" fontId="60" fillId="2" borderId="64" xfId="9" applyFont="1" applyFill="1" applyBorder="1" applyAlignment="1">
      <alignment horizontal="center" vertical="center" wrapText="1"/>
    </xf>
    <xf numFmtId="0" fontId="73" fillId="0" borderId="64" xfId="9" applyFont="1" applyBorder="1" applyAlignment="1">
      <alignment horizontal="center" vertical="center" wrapText="1"/>
    </xf>
    <xf numFmtId="0" fontId="50" fillId="2" borderId="82" xfId="9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center" vertical="center" wrapText="1"/>
    </xf>
    <xf numFmtId="0" fontId="97" fillId="2" borderId="14" xfId="9" applyFont="1" applyFill="1" applyBorder="1" applyAlignment="1">
      <alignment horizontal="left" vertical="center" wrapText="1"/>
    </xf>
    <xf numFmtId="181" fontId="46" fillId="0" borderId="0" xfId="8" applyNumberFormat="1" applyFont="1" applyAlignment="1">
      <alignment horizontal="left" vertical="top" wrapText="1"/>
    </xf>
    <xf numFmtId="0" fontId="48" fillId="0" borderId="0" xfId="0" applyFont="1" applyAlignment="1">
      <alignment horizontal="left" vertical="top"/>
    </xf>
    <xf numFmtId="0" fontId="21" fillId="0" borderId="20" xfId="8" applyFont="1" applyBorder="1" applyAlignment="1">
      <alignment horizontal="center" vertical="center" shrinkToFit="1"/>
    </xf>
    <xf numFmtId="0" fontId="21" fillId="0" borderId="18" xfId="8" applyFont="1" applyBorder="1" applyAlignment="1">
      <alignment horizontal="center" vertical="center" shrinkToFit="1"/>
    </xf>
    <xf numFmtId="0" fontId="34" fillId="0" borderId="34" xfId="8" applyFont="1" applyBorder="1" applyAlignment="1">
      <alignment horizontal="center" vertical="center"/>
    </xf>
    <xf numFmtId="0" fontId="34" fillId="0" borderId="0" xfId="8" applyFont="1" applyAlignment="1">
      <alignment horizontal="center" vertical="center"/>
    </xf>
    <xf numFmtId="0" fontId="17" fillId="0" borderId="0" xfId="8" applyFont="1" applyAlignment="1">
      <alignment horizontal="center" vertical="center"/>
    </xf>
    <xf numFmtId="0" fontId="26" fillId="0" borderId="17" xfId="8" applyFont="1" applyBorder="1" applyAlignment="1">
      <alignment horizontal="center" vertical="center" shrinkToFit="1"/>
    </xf>
    <xf numFmtId="0" fontId="26" fillId="0" borderId="28" xfId="8" applyFont="1" applyBorder="1" applyAlignment="1">
      <alignment horizontal="center" vertical="center" shrinkToFit="1"/>
    </xf>
    <xf numFmtId="0" fontId="26" fillId="0" borderId="29" xfId="8" applyFont="1" applyBorder="1" applyAlignment="1">
      <alignment horizontal="center" vertical="center" shrinkToFit="1"/>
    </xf>
    <xf numFmtId="0" fontId="28" fillId="0" borderId="30" xfId="8" applyFont="1" applyBorder="1" applyAlignment="1">
      <alignment horizontal="center" vertical="center" wrapText="1"/>
    </xf>
    <xf numFmtId="0" fontId="34" fillId="0" borderId="32" xfId="8" applyFont="1" applyBorder="1" applyAlignment="1">
      <alignment horizontal="center" vertical="center" wrapText="1"/>
    </xf>
    <xf numFmtId="0" fontId="34" fillId="0" borderId="33" xfId="8" applyFont="1" applyBorder="1" applyAlignment="1">
      <alignment horizontal="center" vertical="center" wrapText="1"/>
    </xf>
    <xf numFmtId="0" fontId="34" fillId="0" borderId="35" xfId="8" applyFont="1" applyBorder="1" applyAlignment="1">
      <alignment horizontal="center" vertical="center"/>
    </xf>
    <xf numFmtId="0" fontId="34" fillId="0" borderId="36" xfId="8" applyFont="1" applyBorder="1" applyAlignment="1">
      <alignment horizontal="center" vertical="center"/>
    </xf>
    <xf numFmtId="0" fontId="34" fillId="0" borderId="38" xfId="8" applyFont="1" applyBorder="1" applyAlignment="1">
      <alignment horizontal="center" vertical="center"/>
    </xf>
    <xf numFmtId="0" fontId="34" fillId="0" borderId="39" xfId="8" applyFont="1" applyBorder="1" applyAlignment="1">
      <alignment horizontal="center" vertical="center"/>
    </xf>
    <xf numFmtId="0" fontId="26" fillId="0" borderId="34" xfId="8" applyFont="1" applyBorder="1" applyAlignment="1">
      <alignment horizontal="center" vertical="center" shrinkToFit="1"/>
    </xf>
    <xf numFmtId="0" fontId="26" fillId="0" borderId="0" xfId="8" applyFont="1" applyAlignment="1">
      <alignment horizontal="center" vertical="center" shrinkToFit="1"/>
    </xf>
    <xf numFmtId="0" fontId="26" fillId="0" borderId="43" xfId="8" applyFont="1" applyBorder="1" applyAlignment="1">
      <alignment horizontal="center" vertical="center" shrinkToFit="1"/>
    </xf>
    <xf numFmtId="0" fontId="26" fillId="0" borderId="27" xfId="8" applyFont="1" applyBorder="1" applyAlignment="1">
      <alignment horizontal="center" vertical="center" shrinkToFit="1"/>
    </xf>
    <xf numFmtId="0" fontId="34" fillId="0" borderId="17" xfId="8" applyFont="1" applyBorder="1" applyAlignment="1">
      <alignment horizontal="center" vertical="center"/>
    </xf>
    <xf numFmtId="0" fontId="34" fillId="0" borderId="16" xfId="8" applyFont="1" applyBorder="1" applyAlignment="1">
      <alignment horizontal="center" vertical="center"/>
    </xf>
    <xf numFmtId="0" fontId="12" fillId="0" borderId="10" xfId="8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7" xfId="9" applyFont="1" applyBorder="1" applyAlignment="1">
      <alignment horizontal="center" vertical="center" textRotation="255"/>
    </xf>
    <xf numFmtId="0" fontId="12" fillId="0" borderId="44" xfId="9" applyFont="1" applyBorder="1" applyAlignment="1">
      <alignment horizontal="center" vertical="center" textRotation="255"/>
    </xf>
    <xf numFmtId="0" fontId="12" fillId="0" borderId="52" xfId="9" applyFont="1" applyBorder="1" applyAlignment="1">
      <alignment horizontal="center" vertical="center" textRotation="255"/>
    </xf>
    <xf numFmtId="0" fontId="12" fillId="0" borderId="43" xfId="9" applyFont="1" applyBorder="1" applyAlignment="1">
      <alignment horizontal="center" vertical="center" textRotation="255"/>
    </xf>
    <xf numFmtId="0" fontId="12" fillId="0" borderId="54" xfId="9" applyFont="1" applyBorder="1" applyAlignment="1">
      <alignment horizontal="center" vertical="center" textRotation="255"/>
    </xf>
    <xf numFmtId="0" fontId="12" fillId="0" borderId="61" xfId="9" applyFont="1" applyBorder="1" applyAlignment="1">
      <alignment horizontal="center" vertical="center" textRotation="255"/>
    </xf>
    <xf numFmtId="0" fontId="12" fillId="0" borderId="16" xfId="9" applyFont="1" applyBorder="1" applyAlignment="1">
      <alignment horizontal="center" vertical="center" textRotation="255"/>
    </xf>
    <xf numFmtId="0" fontId="37" fillId="0" borderId="26" xfId="7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53" fillId="0" borderId="0" xfId="15" applyFont="1" applyAlignment="1">
      <alignment vertical="center" wrapText="1"/>
    </xf>
    <xf numFmtId="0" fontId="25" fillId="0" borderId="6" xfId="9" applyFont="1" applyBorder="1" applyAlignment="1">
      <alignment horizontal="left" vertical="center" wrapText="1"/>
    </xf>
    <xf numFmtId="0" fontId="25" fillId="0" borderId="5" xfId="9" applyFont="1" applyBorder="1" applyAlignment="1">
      <alignment horizontal="left" vertical="center" wrapText="1"/>
    </xf>
    <xf numFmtId="0" fontId="25" fillId="0" borderId="4" xfId="9" applyFont="1" applyBorder="1" applyAlignment="1">
      <alignment horizontal="left" vertical="center" wrapText="1"/>
    </xf>
    <xf numFmtId="0" fontId="33" fillId="0" borderId="21" xfId="7" applyFont="1" applyBorder="1" applyAlignment="1">
      <alignment horizontal="center" vertical="center"/>
    </xf>
    <xf numFmtId="0" fontId="33" fillId="0" borderId="23" xfId="7" applyFont="1" applyBorder="1" applyAlignment="1">
      <alignment horizontal="center" vertical="center"/>
    </xf>
    <xf numFmtId="0" fontId="33" fillId="0" borderId="78" xfId="7" applyFont="1" applyBorder="1" applyAlignment="1">
      <alignment horizontal="center" vertical="center"/>
    </xf>
    <xf numFmtId="0" fontId="30" fillId="0" borderId="48" xfId="7" applyFont="1" applyBorder="1" applyAlignment="1">
      <alignment horizontal="left" vertical="center"/>
    </xf>
    <xf numFmtId="0" fontId="12" fillId="0" borderId="9" xfId="8" applyFont="1" applyBorder="1" applyAlignment="1">
      <alignment horizontal="left" vertical="center"/>
    </xf>
    <xf numFmtId="0" fontId="12" fillId="0" borderId="34" xfId="8" applyFont="1" applyBorder="1" applyAlignment="1">
      <alignment horizontal="left" vertical="center"/>
    </xf>
    <xf numFmtId="0" fontId="12" fillId="0" borderId="0" xfId="8" applyFont="1" applyAlignment="1">
      <alignment horizontal="left" vertical="center"/>
    </xf>
    <xf numFmtId="0" fontId="12" fillId="0" borderId="7" xfId="8" applyFont="1" applyBorder="1" applyAlignment="1">
      <alignment horizontal="left" vertical="center"/>
    </xf>
    <xf numFmtId="0" fontId="12" fillId="0" borderId="75" xfId="8" applyFont="1" applyBorder="1" applyAlignment="1">
      <alignment horizontal="left" vertical="center"/>
    </xf>
    <xf numFmtId="0" fontId="12" fillId="0" borderId="5" xfId="8" applyFont="1" applyBorder="1" applyAlignment="1">
      <alignment horizontal="left" vertical="center"/>
    </xf>
    <xf numFmtId="0" fontId="12" fillId="0" borderId="4" xfId="8" applyFont="1" applyBorder="1" applyAlignment="1">
      <alignment horizontal="left" vertical="center"/>
    </xf>
    <xf numFmtId="0" fontId="25" fillId="0" borderId="3" xfId="9" applyFont="1" applyBorder="1" applyAlignment="1">
      <alignment horizontal="center" vertical="center"/>
    </xf>
    <xf numFmtId="0" fontId="25" fillId="0" borderId="22" xfId="9" applyFont="1" applyBorder="1" applyAlignment="1">
      <alignment horizontal="center" vertical="center"/>
    </xf>
    <xf numFmtId="0" fontId="25" fillId="0" borderId="11" xfId="9" applyFont="1" applyBorder="1" applyAlignment="1">
      <alignment horizontal="center" vertical="center"/>
    </xf>
    <xf numFmtId="0" fontId="24" fillId="0" borderId="26" xfId="9" applyFont="1" applyBorder="1" applyAlignment="1">
      <alignment horizontal="center" vertical="center" shrinkToFit="1"/>
    </xf>
    <xf numFmtId="0" fontId="24" fillId="0" borderId="22" xfId="9" applyFont="1" applyBorder="1" applyAlignment="1">
      <alignment horizontal="center" vertical="center" shrinkToFit="1"/>
    </xf>
    <xf numFmtId="0" fontId="24" fillId="0" borderId="11" xfId="9" applyFont="1" applyBorder="1" applyAlignment="1">
      <alignment horizontal="center" vertical="center" shrinkToFit="1"/>
    </xf>
    <xf numFmtId="0" fontId="25" fillId="0" borderId="79" xfId="9" applyFont="1" applyBorder="1" applyAlignment="1">
      <alignment horizontal="center" vertical="center" wrapText="1"/>
    </xf>
    <xf numFmtId="0" fontId="25" fillId="0" borderId="28" xfId="9" applyFont="1" applyBorder="1" applyAlignment="1">
      <alignment horizontal="center" vertical="center" wrapText="1"/>
    </xf>
    <xf numFmtId="0" fontId="25" fillId="0" borderId="29" xfId="9" applyFont="1" applyBorder="1" applyAlignment="1">
      <alignment horizontal="center" vertical="center" wrapText="1"/>
    </xf>
    <xf numFmtId="0" fontId="25" fillId="0" borderId="6" xfId="9" applyFont="1" applyBorder="1" applyAlignment="1">
      <alignment horizontal="center" vertical="center" wrapText="1"/>
    </xf>
    <xf numFmtId="0" fontId="25" fillId="0" borderId="5" xfId="9" applyFont="1" applyBorder="1" applyAlignment="1">
      <alignment horizontal="center" vertical="center" wrapText="1"/>
    </xf>
    <xf numFmtId="0" fontId="25" fillId="0" borderId="76" xfId="9" applyFont="1" applyBorder="1" applyAlignment="1">
      <alignment horizontal="center" vertical="center" wrapText="1"/>
    </xf>
    <xf numFmtId="0" fontId="24" fillId="0" borderId="20" xfId="9" applyFont="1" applyBorder="1" applyAlignment="1">
      <alignment horizontal="center" vertical="center" shrinkToFit="1"/>
    </xf>
    <xf numFmtId="0" fontId="24" fillId="0" borderId="80" xfId="9" applyFont="1" applyBorder="1" applyAlignment="1">
      <alignment horizontal="center" vertical="center" shrinkToFit="1"/>
    </xf>
    <xf numFmtId="0" fontId="24" fillId="0" borderId="18" xfId="9" applyFont="1" applyBorder="1" applyAlignment="1">
      <alignment horizontal="center" vertical="center" shrinkToFit="1"/>
    </xf>
    <xf numFmtId="0" fontId="24" fillId="0" borderId="12" xfId="9" applyFont="1" applyBorder="1" applyAlignment="1">
      <alignment horizontal="center" vertical="center" shrinkToFit="1"/>
    </xf>
    <xf numFmtId="0" fontId="24" fillId="0" borderId="81" xfId="9" applyFont="1" applyBorder="1" applyAlignment="1">
      <alignment horizontal="center" vertical="center" shrinkToFit="1"/>
    </xf>
    <xf numFmtId="0" fontId="24" fillId="0" borderId="13" xfId="9" applyFont="1" applyBorder="1" applyAlignment="1">
      <alignment horizontal="center" vertical="center" shrinkToFit="1"/>
    </xf>
    <xf numFmtId="0" fontId="103" fillId="0" borderId="8" xfId="9" applyFont="1" applyBorder="1" applyAlignment="1">
      <alignment horizontal="left" vertical="top"/>
    </xf>
    <xf numFmtId="0" fontId="103" fillId="0" borderId="0" xfId="9" applyFont="1" applyAlignment="1">
      <alignment horizontal="left" vertical="top"/>
    </xf>
    <xf numFmtId="0" fontId="35" fillId="0" borderId="0" xfId="8" applyFont="1" applyAlignment="1">
      <alignment horizontal="left" vertical="top"/>
    </xf>
    <xf numFmtId="0" fontId="35" fillId="0" borderId="7" xfId="8" applyFont="1" applyBorder="1" applyAlignment="1">
      <alignment horizontal="left" vertical="top"/>
    </xf>
    <xf numFmtId="0" fontId="37" fillId="0" borderId="2" xfId="9" applyFont="1" applyBorder="1" applyAlignment="1">
      <alignment horizontal="center" vertical="center" wrapText="1"/>
    </xf>
    <xf numFmtId="0" fontId="37" fillId="0" borderId="44" xfId="9" applyFont="1" applyBorder="1" applyAlignment="1">
      <alignment horizontal="center" vertical="center" wrapText="1"/>
    </xf>
    <xf numFmtId="0" fontId="24" fillId="0" borderId="47" xfId="9" applyFont="1" applyBorder="1" applyAlignment="1">
      <alignment horizontal="left" vertical="center" wrapText="1"/>
    </xf>
    <xf numFmtId="0" fontId="24" fillId="0" borderId="44" xfId="9" applyFont="1" applyBorder="1" applyAlignment="1">
      <alignment horizontal="left" vertical="center" wrapText="1"/>
    </xf>
    <xf numFmtId="0" fontId="12" fillId="0" borderId="38" xfId="9" applyFont="1" applyBorder="1" applyAlignment="1">
      <alignment vertical="center" textRotation="255"/>
    </xf>
    <xf numFmtId="0" fontId="12" fillId="0" borderId="67" xfId="8" applyFont="1" applyBorder="1" applyAlignment="1">
      <alignment vertical="center" textRotation="255"/>
    </xf>
    <xf numFmtId="0" fontId="12" fillId="0" borderId="34" xfId="8" applyFont="1" applyBorder="1" applyAlignment="1">
      <alignment vertical="center" textRotation="255"/>
    </xf>
    <xf numFmtId="0" fontId="12" fillId="0" borderId="7" xfId="8" applyFont="1" applyBorder="1" applyAlignment="1">
      <alignment vertical="center" textRotation="255"/>
    </xf>
    <xf numFmtId="0" fontId="12" fillId="0" borderId="75" xfId="0" applyFont="1" applyBorder="1" applyAlignment="1">
      <alignment vertical="center" textRotation="255"/>
    </xf>
    <xf numFmtId="0" fontId="12" fillId="0" borderId="4" xfId="0" applyFont="1" applyBorder="1" applyAlignment="1">
      <alignment vertical="center" textRotation="255"/>
    </xf>
    <xf numFmtId="0" fontId="37" fillId="0" borderId="47" xfId="7" applyFont="1" applyBorder="1" applyAlignment="1">
      <alignment horizontal="center" vertical="center" wrapText="1"/>
    </xf>
    <xf numFmtId="0" fontId="37" fillId="0" borderId="44" xfId="7" applyFont="1" applyBorder="1" applyAlignment="1">
      <alignment horizontal="center" vertical="center" wrapText="1"/>
    </xf>
    <xf numFmtId="0" fontId="37" fillId="0" borderId="60" xfId="7" applyFont="1" applyBorder="1" applyAlignment="1">
      <alignment horizontal="center" vertical="center" wrapText="1"/>
    </xf>
    <xf numFmtId="0" fontId="24" fillId="0" borderId="47" xfId="8" applyFont="1" applyBorder="1" applyAlignment="1">
      <alignment horizontal="left" vertical="center" wrapText="1"/>
    </xf>
    <xf numFmtId="0" fontId="24" fillId="0" borderId="44" xfId="8" applyFont="1" applyBorder="1" applyAlignment="1">
      <alignment horizontal="left" vertical="center" wrapText="1"/>
    </xf>
    <xf numFmtId="0" fontId="24" fillId="0" borderId="60" xfId="8" applyFont="1" applyBorder="1" applyAlignment="1">
      <alignment horizontal="left" vertical="center" wrapText="1"/>
    </xf>
    <xf numFmtId="0" fontId="37" fillId="0" borderId="42" xfId="9" applyFont="1" applyBorder="1" applyAlignment="1">
      <alignment horizontal="center" vertical="center" shrinkToFit="1"/>
    </xf>
    <xf numFmtId="0" fontId="34" fillId="0" borderId="44" xfId="8" applyFont="1" applyBorder="1" applyAlignment="1">
      <alignment horizontal="center" vertical="center" shrinkToFit="1"/>
    </xf>
    <xf numFmtId="0" fontId="34" fillId="0" borderId="60" xfId="8" applyFont="1" applyBorder="1" applyAlignment="1">
      <alignment horizontal="center" vertical="center" shrinkToFit="1"/>
    </xf>
    <xf numFmtId="0" fontId="37" fillId="0" borderId="42" xfId="9" applyFont="1" applyBorder="1" applyAlignment="1" applyProtection="1">
      <alignment horizontal="center" vertical="center" shrinkToFit="1"/>
      <protection hidden="1"/>
    </xf>
    <xf numFmtId="0" fontId="37" fillId="0" borderId="1" xfId="9" applyFont="1" applyBorder="1" applyAlignment="1">
      <alignment horizontal="center" vertical="center" wrapText="1"/>
    </xf>
    <xf numFmtId="0" fontId="19" fillId="0" borderId="47" xfId="9" applyFont="1" applyBorder="1" applyAlignment="1">
      <alignment horizontal="left" vertical="center" wrapText="1" shrinkToFit="1"/>
    </xf>
    <xf numFmtId="0" fontId="19" fillId="0" borderId="60" xfId="8" applyFont="1" applyBorder="1" applyAlignment="1">
      <alignment horizontal="left" vertical="center" wrapText="1"/>
    </xf>
    <xf numFmtId="0" fontId="12" fillId="0" borderId="34" xfId="9" applyFont="1" applyBorder="1" applyAlignment="1">
      <alignment horizontal="center" vertical="center" textRotation="255"/>
    </xf>
    <xf numFmtId="0" fontId="12" fillId="0" borderId="56" xfId="9" applyFont="1" applyBorder="1" applyAlignment="1">
      <alignment horizontal="center" vertical="center" textRotation="255"/>
    </xf>
    <xf numFmtId="179" fontId="30" fillId="0" borderId="42" xfId="9" applyNumberFormat="1" applyFont="1" applyBorder="1" applyAlignment="1">
      <alignment horizontal="center" vertical="center" shrinkToFit="1"/>
    </xf>
    <xf numFmtId="0" fontId="12" fillId="0" borderId="44" xfId="8" applyFont="1" applyBorder="1" applyAlignment="1">
      <alignment horizontal="center" vertical="center" shrinkToFit="1"/>
    </xf>
    <xf numFmtId="0" fontId="12" fillId="0" borderId="60" xfId="8" applyFont="1" applyBorder="1" applyAlignment="1">
      <alignment horizontal="center" vertical="center" shrinkToFit="1"/>
    </xf>
    <xf numFmtId="0" fontId="12" fillId="0" borderId="42" xfId="9" applyFont="1" applyBorder="1" applyAlignment="1">
      <alignment horizontal="center" vertical="center" textRotation="255"/>
    </xf>
    <xf numFmtId="0" fontId="12" fillId="0" borderId="16" xfId="8" applyFont="1" applyBorder="1" applyAlignment="1">
      <alignment horizontal="center" vertical="center" textRotation="255"/>
    </xf>
    <xf numFmtId="0" fontId="12" fillId="0" borderId="38" xfId="9" applyFont="1" applyBorder="1" applyAlignment="1">
      <alignment horizontal="center" vertical="center" textRotation="255"/>
    </xf>
    <xf numFmtId="0" fontId="12" fillId="0" borderId="43" xfId="8" applyFont="1" applyBorder="1" applyAlignment="1">
      <alignment horizontal="center" vertical="center" textRotation="255"/>
    </xf>
    <xf numFmtId="0" fontId="12" fillId="0" borderId="59" xfId="9" applyFont="1" applyBorder="1" applyAlignment="1">
      <alignment horizontal="center" vertical="center" textRotation="255"/>
    </xf>
    <xf numFmtId="0" fontId="12" fillId="0" borderId="61" xfId="8" applyFont="1" applyBorder="1" applyAlignment="1">
      <alignment horizontal="center" vertical="center" textRotation="255"/>
    </xf>
    <xf numFmtId="0" fontId="71" fillId="0" borderId="72" xfId="9" applyFont="1" applyBorder="1" applyAlignment="1">
      <alignment horizontal="left" vertical="center" wrapText="1"/>
    </xf>
    <xf numFmtId="0" fontId="71" fillId="0" borderId="23" xfId="0" applyFont="1" applyBorder="1" applyAlignment="1">
      <alignment horizontal="left" vertical="center" wrapText="1"/>
    </xf>
    <xf numFmtId="176" fontId="25" fillId="0" borderId="65" xfId="9" applyNumberFormat="1" applyFont="1" applyBorder="1" applyAlignment="1">
      <alignment horizontal="center" vertical="center" textRotation="255"/>
    </xf>
    <xf numFmtId="176" fontId="25" fillId="0" borderId="51" xfId="9" applyNumberFormat="1" applyFont="1" applyBorder="1" applyAlignment="1">
      <alignment horizontal="center" vertical="center" textRotation="255"/>
    </xf>
    <xf numFmtId="0" fontId="34" fillId="0" borderId="51" xfId="8" applyFont="1" applyBorder="1" applyAlignment="1">
      <alignment horizontal="center" vertical="center" textRotation="255"/>
    </xf>
    <xf numFmtId="0" fontId="34" fillId="0" borderId="74" xfId="8" applyFont="1" applyBorder="1" applyAlignment="1">
      <alignment horizontal="center" vertical="center" textRotation="255"/>
    </xf>
    <xf numFmtId="0" fontId="33" fillId="0" borderId="42" xfId="9" applyFont="1" applyBorder="1" applyAlignment="1">
      <alignment horizontal="center" vertical="center" textRotation="255" wrapText="1"/>
    </xf>
    <xf numFmtId="0" fontId="47" fillId="0" borderId="44" xfId="9" applyFont="1" applyBorder="1" applyAlignment="1">
      <alignment horizontal="center" vertical="center" textRotation="255"/>
    </xf>
    <xf numFmtId="0" fontId="65" fillId="0" borderId="44" xfId="8" applyFont="1" applyBorder="1" applyAlignment="1">
      <alignment horizontal="center" vertical="center" textRotation="255"/>
    </xf>
    <xf numFmtId="0" fontId="65" fillId="0" borderId="60" xfId="8" applyFont="1" applyBorder="1" applyAlignment="1">
      <alignment horizontal="center" vertical="center" textRotation="255"/>
    </xf>
    <xf numFmtId="0" fontId="25" fillId="0" borderId="42" xfId="9" applyFont="1" applyBorder="1" applyAlignment="1">
      <alignment horizontal="center" vertical="center"/>
    </xf>
    <xf numFmtId="0" fontId="25" fillId="0" borderId="44" xfId="9" applyFont="1" applyBorder="1" applyAlignment="1">
      <alignment horizontal="center" vertical="center"/>
    </xf>
    <xf numFmtId="0" fontId="34" fillId="0" borderId="44" xfId="8" applyFont="1" applyBorder="1" applyAlignment="1">
      <alignment horizontal="center" vertical="center"/>
    </xf>
    <xf numFmtId="0" fontId="34" fillId="0" borderId="60" xfId="8" applyFont="1" applyBorder="1" applyAlignment="1">
      <alignment horizontal="center" vertical="center"/>
    </xf>
    <xf numFmtId="0" fontId="33" fillId="0" borderId="42" xfId="9" applyFont="1" applyBorder="1" applyAlignment="1">
      <alignment horizontal="center" vertical="center" textRotation="255"/>
    </xf>
    <xf numFmtId="0" fontId="33" fillId="0" borderId="44" xfId="9" applyFont="1" applyBorder="1" applyAlignment="1">
      <alignment horizontal="center" vertical="center" textRotation="255"/>
    </xf>
    <xf numFmtId="0" fontId="34" fillId="0" borderId="44" xfId="8" applyFont="1" applyBorder="1" applyAlignment="1">
      <alignment horizontal="center" vertical="center" textRotation="255"/>
    </xf>
    <xf numFmtId="0" fontId="34" fillId="0" borderId="60" xfId="8" applyFont="1" applyBorder="1" applyAlignment="1">
      <alignment horizontal="center" vertical="center" textRotation="255"/>
    </xf>
    <xf numFmtId="0" fontId="37" fillId="0" borderId="42" xfId="9" applyFont="1" applyBorder="1" applyAlignment="1">
      <alignment horizontal="center" vertical="center" wrapText="1"/>
    </xf>
    <xf numFmtId="0" fontId="37" fillId="0" borderId="60" xfId="8" applyFont="1" applyBorder="1" applyAlignment="1">
      <alignment horizontal="center" vertical="center" wrapText="1"/>
    </xf>
    <xf numFmtId="0" fontId="24" fillId="0" borderId="42" xfId="8" applyFont="1" applyBorder="1" applyAlignment="1">
      <alignment horizontal="left" vertical="center" wrapText="1"/>
    </xf>
    <xf numFmtId="0" fontId="37" fillId="0" borderId="47" xfId="8" applyFont="1" applyBorder="1" applyAlignment="1">
      <alignment horizontal="center" vertical="center" wrapText="1"/>
    </xf>
    <xf numFmtId="0" fontId="37" fillId="0" borderId="44" xfId="8" applyFont="1" applyBorder="1" applyAlignment="1">
      <alignment horizontal="center" vertical="center" wrapText="1"/>
    </xf>
    <xf numFmtId="0" fontId="24" fillId="0" borderId="47" xfId="8" applyFont="1" applyBorder="1" applyAlignment="1">
      <alignment horizontal="left" vertical="center" wrapText="1" shrinkToFit="1"/>
    </xf>
    <xf numFmtId="0" fontId="24" fillId="0" borderId="44" xfId="8" applyFont="1" applyBorder="1" applyAlignment="1">
      <alignment horizontal="left" vertical="center" wrapText="1" shrinkToFit="1"/>
    </xf>
    <xf numFmtId="0" fontId="65" fillId="2" borderId="72" xfId="9" applyFont="1" applyFill="1" applyBorder="1" applyAlignment="1">
      <alignment horizontal="left" vertical="center" wrapText="1"/>
    </xf>
    <xf numFmtId="0" fontId="65" fillId="2" borderId="23" xfId="9" applyFont="1" applyFill="1" applyBorder="1" applyAlignment="1">
      <alignment horizontal="left" vertical="center" wrapText="1"/>
    </xf>
    <xf numFmtId="0" fontId="65" fillId="2" borderId="78" xfId="9" applyFont="1" applyFill="1" applyBorder="1" applyAlignment="1">
      <alignment horizontal="left" vertical="center" wrapText="1"/>
    </xf>
    <xf numFmtId="0" fontId="37" fillId="0" borderId="60" xfId="9" applyFont="1" applyBorder="1" applyAlignment="1">
      <alignment horizontal="center" vertical="center" wrapText="1"/>
    </xf>
    <xf numFmtId="0" fontId="12" fillId="0" borderId="60" xfId="8" applyFont="1" applyBorder="1" applyAlignment="1">
      <alignment horizontal="left" vertical="center" wrapText="1"/>
    </xf>
    <xf numFmtId="0" fontId="12" fillId="0" borderId="44" xfId="8" applyFont="1" applyBorder="1" applyAlignment="1">
      <alignment horizontal="center" vertical="center" textRotation="255"/>
    </xf>
    <xf numFmtId="0" fontId="12" fillId="0" borderId="34" xfId="8" applyFont="1" applyBorder="1" applyAlignment="1">
      <alignment horizontal="center" vertical="center" textRotation="255"/>
    </xf>
    <xf numFmtId="0" fontId="12" fillId="0" borderId="56" xfId="8" applyFont="1" applyBorder="1" applyAlignment="1">
      <alignment horizontal="center" vertical="center" textRotation="255"/>
    </xf>
    <xf numFmtId="0" fontId="37" fillId="0" borderId="47" xfId="9" applyFont="1" applyBorder="1" applyAlignment="1">
      <alignment horizontal="center" vertical="center" wrapText="1"/>
    </xf>
    <xf numFmtId="0" fontId="19" fillId="0" borderId="60" xfId="9" applyFont="1" applyBorder="1" applyAlignment="1">
      <alignment horizontal="left" vertical="center" wrapText="1" shrinkToFit="1"/>
    </xf>
    <xf numFmtId="0" fontId="24" fillId="0" borderId="38" xfId="7" applyFont="1" applyBorder="1" applyAlignment="1">
      <alignment horizontal="center"/>
    </xf>
    <xf numFmtId="0" fontId="24" fillId="0" borderId="67" xfId="7" applyFont="1" applyBorder="1" applyAlignment="1">
      <alignment horizontal="center"/>
    </xf>
    <xf numFmtId="0" fontId="24" fillId="0" borderId="34" xfId="7" applyFont="1" applyBorder="1" applyAlignment="1">
      <alignment horizontal="center"/>
    </xf>
    <xf numFmtId="0" fontId="24" fillId="0" borderId="7" xfId="7" applyFont="1" applyBorder="1" applyAlignment="1">
      <alignment horizontal="center"/>
    </xf>
    <xf numFmtId="0" fontId="24" fillId="0" borderId="35" xfId="7" applyFont="1" applyBorder="1" applyAlignment="1">
      <alignment horizontal="center"/>
    </xf>
    <xf numFmtId="0" fontId="24" fillId="0" borderId="24" xfId="7" applyFont="1" applyBorder="1" applyAlignment="1">
      <alignment horizontal="center"/>
    </xf>
    <xf numFmtId="0" fontId="19" fillId="0" borderId="47" xfId="9" applyFont="1" applyBorder="1" applyAlignment="1">
      <alignment horizontal="left" vertical="center" wrapText="1"/>
    </xf>
    <xf numFmtId="0" fontId="19" fillId="0" borderId="44" xfId="8" applyFont="1" applyBorder="1" applyAlignment="1">
      <alignment horizontal="left" vertical="center" wrapText="1"/>
    </xf>
    <xf numFmtId="0" fontId="30" fillId="0" borderId="42" xfId="9" applyFont="1" applyBorder="1" applyAlignment="1">
      <alignment horizontal="center" vertical="center" shrinkToFit="1"/>
    </xf>
    <xf numFmtId="0" fontId="30" fillId="0" borderId="44" xfId="9" applyFont="1" applyBorder="1" applyAlignment="1">
      <alignment horizontal="center" vertical="center" shrinkToFit="1"/>
    </xf>
    <xf numFmtId="0" fontId="30" fillId="0" borderId="58" xfId="9" applyFont="1" applyBorder="1" applyAlignment="1">
      <alignment horizontal="center" vertical="center" shrinkToFit="1"/>
    </xf>
    <xf numFmtId="0" fontId="37" fillId="0" borderId="44" xfId="9" applyFont="1" applyBorder="1" applyAlignment="1">
      <alignment horizontal="center" vertical="center" shrinkToFit="1"/>
    </xf>
    <xf numFmtId="0" fontId="37" fillId="0" borderId="58" xfId="9" applyFont="1" applyBorder="1" applyAlignment="1">
      <alignment horizontal="center" vertical="center" shrinkToFit="1"/>
    </xf>
    <xf numFmtId="0" fontId="37" fillId="0" borderId="44" xfId="9" applyFont="1" applyBorder="1" applyAlignment="1" applyProtection="1">
      <alignment horizontal="center" vertical="center" shrinkToFit="1"/>
      <protection hidden="1"/>
    </xf>
    <xf numFmtId="0" fontId="37" fillId="0" borderId="58" xfId="9" applyFont="1" applyBorder="1" applyAlignment="1" applyProtection="1">
      <alignment horizontal="center" vertical="center" shrinkToFit="1"/>
      <protection hidden="1"/>
    </xf>
    <xf numFmtId="176" fontId="25" fillId="0" borderId="57" xfId="9" applyNumberFormat="1" applyFont="1" applyBorder="1" applyAlignment="1">
      <alignment horizontal="center" vertical="center" textRotation="255"/>
    </xf>
    <xf numFmtId="0" fontId="25" fillId="0" borderId="42" xfId="9" applyFont="1" applyBorder="1" applyAlignment="1">
      <alignment horizontal="center" vertical="center" textRotation="255"/>
    </xf>
    <xf numFmtId="0" fontId="25" fillId="0" borderId="44" xfId="9" applyFont="1" applyBorder="1" applyAlignment="1">
      <alignment horizontal="center" vertical="center" textRotation="255"/>
    </xf>
    <xf numFmtId="0" fontId="25" fillId="0" borderId="58" xfId="9" applyFont="1" applyBorder="1" applyAlignment="1">
      <alignment horizontal="center" vertical="center" textRotation="255"/>
    </xf>
    <xf numFmtId="0" fontId="25" fillId="0" borderId="58" xfId="9" applyFont="1" applyBorder="1" applyAlignment="1">
      <alignment horizontal="center" vertical="center"/>
    </xf>
    <xf numFmtId="0" fontId="33" fillId="0" borderId="58" xfId="9" applyFont="1" applyBorder="1" applyAlignment="1">
      <alignment horizontal="center" vertical="center" textRotation="255"/>
    </xf>
    <xf numFmtId="0" fontId="30" fillId="0" borderId="42" xfId="9" applyFont="1" applyBorder="1" applyAlignment="1">
      <alignment horizontal="center" vertical="center" wrapText="1"/>
    </xf>
    <xf numFmtId="0" fontId="30" fillId="0" borderId="60" xfId="9" applyFont="1" applyBorder="1" applyAlignment="1">
      <alignment horizontal="center" vertical="center" wrapText="1"/>
    </xf>
    <xf numFmtId="0" fontId="24" fillId="0" borderId="47" xfId="9" applyFont="1" applyBorder="1" applyAlignment="1">
      <alignment horizontal="left" vertical="center" wrapText="1" shrinkToFit="1"/>
    </xf>
    <xf numFmtId="0" fontId="24" fillId="0" borderId="44" xfId="9" applyFont="1" applyBorder="1" applyAlignment="1">
      <alignment horizontal="left" vertical="center" wrapText="1" shrinkToFit="1"/>
    </xf>
    <xf numFmtId="0" fontId="37" fillId="0" borderId="26" xfId="7" applyFont="1" applyBorder="1" applyAlignment="1">
      <alignment horizontal="center" vertical="center" wrapText="1"/>
    </xf>
    <xf numFmtId="0" fontId="37" fillId="0" borderId="43" xfId="7" applyFont="1" applyBorder="1" applyAlignment="1">
      <alignment horizontal="center" vertical="center" wrapText="1"/>
    </xf>
    <xf numFmtId="0" fontId="37" fillId="0" borderId="34" xfId="7" applyFont="1" applyBorder="1" applyAlignment="1">
      <alignment horizontal="center" vertical="center" wrapText="1"/>
    </xf>
    <xf numFmtId="0" fontId="37" fillId="0" borderId="2" xfId="7" applyFont="1" applyBorder="1" applyAlignment="1">
      <alignment horizontal="center" vertical="center" wrapText="1"/>
    </xf>
    <xf numFmtId="0" fontId="37" fillId="0" borderId="40" xfId="7" applyFont="1" applyBorder="1" applyAlignment="1">
      <alignment horizontal="center" vertical="center" wrapText="1"/>
    </xf>
    <xf numFmtId="0" fontId="37" fillId="0" borderId="42" xfId="7" applyFont="1" applyBorder="1" applyAlignment="1">
      <alignment horizontal="center" vertical="center" wrapText="1"/>
    </xf>
    <xf numFmtId="0" fontId="37" fillId="0" borderId="85" xfId="7" applyFont="1" applyBorder="1" applyAlignment="1">
      <alignment horizontal="center" vertical="center" wrapText="1"/>
    </xf>
    <xf numFmtId="0" fontId="19" fillId="0" borderId="47" xfId="7" applyFont="1" applyBorder="1" applyAlignment="1">
      <alignment horizontal="left" vertical="center" wrapText="1"/>
    </xf>
    <xf numFmtId="0" fontId="19" fillId="0" borderId="44" xfId="7" applyFont="1" applyBorder="1" applyAlignment="1">
      <alignment horizontal="left" vertical="center" wrapText="1"/>
    </xf>
    <xf numFmtId="0" fontId="73" fillId="0" borderId="63" xfId="8" applyFont="1" applyBorder="1" applyAlignment="1">
      <alignment horizontal="left" vertical="center" wrapText="1"/>
    </xf>
    <xf numFmtId="0" fontId="73" fillId="0" borderId="25" xfId="8" applyFont="1" applyBorder="1" applyAlignment="1">
      <alignment horizontal="left" vertical="center" wrapText="1"/>
    </xf>
    <xf numFmtId="0" fontId="73" fillId="0" borderId="71" xfId="8" applyFont="1" applyBorder="1" applyAlignment="1">
      <alignment horizontal="left" vertical="center" wrapText="1"/>
    </xf>
    <xf numFmtId="0" fontId="37" fillId="2" borderId="2" xfId="9" applyFont="1" applyFill="1" applyBorder="1" applyAlignment="1">
      <alignment horizontal="center" vertical="center" shrinkToFit="1"/>
    </xf>
    <xf numFmtId="0" fontId="37" fillId="2" borderId="16" xfId="9" applyFont="1" applyFill="1" applyBorder="1" applyAlignment="1">
      <alignment horizontal="center" vertical="center" shrinkToFit="1"/>
    </xf>
    <xf numFmtId="0" fontId="37" fillId="2" borderId="44" xfId="9" applyFont="1" applyFill="1" applyBorder="1" applyAlignment="1">
      <alignment horizontal="center" vertical="center" shrinkToFit="1"/>
    </xf>
    <xf numFmtId="0" fontId="37" fillId="2" borderId="17" xfId="9" applyFont="1" applyFill="1" applyBorder="1" applyAlignment="1">
      <alignment horizontal="center" vertical="center" shrinkToFit="1"/>
    </xf>
    <xf numFmtId="0" fontId="37" fillId="2" borderId="31" xfId="9" applyFont="1" applyFill="1" applyBorder="1" applyAlignment="1">
      <alignment horizontal="center" vertical="center" shrinkToFit="1"/>
    </xf>
    <xf numFmtId="0" fontId="37" fillId="2" borderId="47" xfId="9" applyFont="1" applyFill="1" applyBorder="1" applyAlignment="1">
      <alignment horizontal="center" vertical="center" shrinkToFit="1"/>
    </xf>
    <xf numFmtId="0" fontId="37" fillId="2" borderId="58" xfId="9" applyFont="1" applyFill="1" applyBorder="1" applyAlignment="1">
      <alignment horizontal="center" vertical="center" shrinkToFit="1"/>
    </xf>
    <xf numFmtId="0" fontId="12" fillId="0" borderId="48" xfId="9" applyFont="1" applyBorder="1" applyAlignment="1">
      <alignment vertical="center" textRotation="255" wrapText="1"/>
    </xf>
    <xf numFmtId="0" fontId="12" fillId="0" borderId="9" xfId="9" applyFont="1" applyBorder="1">
      <alignment vertical="center"/>
    </xf>
    <xf numFmtId="0" fontId="12" fillId="0" borderId="34" xfId="9" applyFont="1" applyBorder="1" applyAlignment="1">
      <alignment vertical="center" textRotation="255" wrapText="1"/>
    </xf>
    <xf numFmtId="0" fontId="12" fillId="0" borderId="7" xfId="9" applyFont="1" applyBorder="1">
      <alignment vertical="center"/>
    </xf>
    <xf numFmtId="0" fontId="12" fillId="0" borderId="34" xfId="9" applyFont="1" applyBorder="1">
      <alignment vertical="center"/>
    </xf>
    <xf numFmtId="0" fontId="12" fillId="0" borderId="35" xfId="9" applyFont="1" applyBorder="1">
      <alignment vertical="center"/>
    </xf>
    <xf numFmtId="0" fontId="12" fillId="0" borderId="24" xfId="9" applyFont="1" applyBorder="1">
      <alignment vertical="center"/>
    </xf>
    <xf numFmtId="0" fontId="37" fillId="0" borderId="44" xfId="7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179" fontId="30" fillId="0" borderId="47" xfId="9" applyNumberFormat="1" applyFont="1" applyBorder="1" applyAlignment="1">
      <alignment horizontal="center" vertical="center" shrinkToFit="1"/>
    </xf>
    <xf numFmtId="179" fontId="30" fillId="0" borderId="44" xfId="9" applyNumberFormat="1" applyFont="1" applyBorder="1" applyAlignment="1">
      <alignment horizontal="center" vertical="center" shrinkToFit="1"/>
    </xf>
    <xf numFmtId="179" fontId="30" fillId="0" borderId="58" xfId="9" applyNumberFormat="1" applyFont="1" applyBorder="1" applyAlignment="1">
      <alignment horizontal="center" vertical="center" shrinkToFit="1"/>
    </xf>
    <xf numFmtId="0" fontId="12" fillId="0" borderId="2" xfId="9" applyFont="1" applyBorder="1" applyAlignment="1">
      <alignment horizontal="center" vertical="center" textRotation="255"/>
    </xf>
    <xf numFmtId="0" fontId="12" fillId="0" borderId="26" xfId="9" applyFont="1" applyBorder="1" applyAlignment="1">
      <alignment horizontal="center" vertical="center" textRotation="255"/>
    </xf>
    <xf numFmtId="0" fontId="12" fillId="0" borderId="70" xfId="9" applyFont="1" applyBorder="1" applyAlignment="1">
      <alignment horizontal="center" vertical="center" textRotation="255"/>
    </xf>
    <xf numFmtId="0" fontId="37" fillId="2" borderId="47" xfId="9" applyFont="1" applyFill="1" applyBorder="1" applyAlignment="1" applyProtection="1">
      <alignment horizontal="center" vertical="center" shrinkToFit="1"/>
      <protection hidden="1"/>
    </xf>
    <xf numFmtId="0" fontId="37" fillId="2" borderId="44" xfId="9" applyFont="1" applyFill="1" applyBorder="1" applyAlignment="1" applyProtection="1">
      <alignment horizontal="center" vertical="center" shrinkToFit="1"/>
      <protection hidden="1"/>
    </xf>
    <xf numFmtId="0" fontId="37" fillId="2" borderId="58" xfId="9" applyFont="1" applyFill="1" applyBorder="1" applyAlignment="1" applyProtection="1">
      <alignment horizontal="center" vertical="center" shrinkToFit="1"/>
      <protection hidden="1"/>
    </xf>
    <xf numFmtId="0" fontId="37" fillId="0" borderId="42" xfId="7" applyFont="1" applyBorder="1" applyAlignment="1">
      <alignment horizontal="center" wrapText="1"/>
    </xf>
    <xf numFmtId="0" fontId="102" fillId="0" borderId="44" xfId="0" applyFont="1" applyBorder="1" applyAlignment="1">
      <alignment horizontal="center" wrapText="1"/>
    </xf>
    <xf numFmtId="0" fontId="24" fillId="0" borderId="42" xfId="7" applyFont="1" applyBorder="1" applyAlignment="1">
      <alignment horizontal="left" vertical="center" wrapText="1"/>
    </xf>
    <xf numFmtId="0" fontId="24" fillId="0" borderId="44" xfId="7" applyFont="1" applyBorder="1" applyAlignment="1">
      <alignment horizontal="left" vertical="center" wrapText="1"/>
    </xf>
    <xf numFmtId="0" fontId="19" fillId="0" borderId="44" xfId="9" applyFont="1" applyBorder="1" applyAlignment="1">
      <alignment horizontal="left" vertical="center" wrapText="1" shrinkToFit="1"/>
    </xf>
    <xf numFmtId="0" fontId="12" fillId="0" borderId="48" xfId="9" applyFont="1" applyBorder="1" applyAlignment="1">
      <alignment vertical="center" textRotation="255"/>
    </xf>
    <xf numFmtId="0" fontId="12" fillId="0" borderId="9" xfId="9" applyFont="1" applyBorder="1" applyAlignment="1">
      <alignment vertical="center" textRotation="255"/>
    </xf>
    <xf numFmtId="0" fontId="12" fillId="0" borderId="34" xfId="9" applyFont="1" applyBorder="1" applyAlignment="1">
      <alignment vertical="center" textRotation="255"/>
    </xf>
    <xf numFmtId="0" fontId="12" fillId="0" borderId="7" xfId="9" applyFont="1" applyBorder="1" applyAlignment="1">
      <alignment vertical="center" textRotation="255"/>
    </xf>
    <xf numFmtId="0" fontId="12" fillId="0" borderId="35" xfId="9" applyFont="1" applyBorder="1" applyAlignment="1">
      <alignment vertical="center" textRotation="255"/>
    </xf>
    <xf numFmtId="0" fontId="12" fillId="0" borderId="24" xfId="9" applyFont="1" applyBorder="1" applyAlignment="1">
      <alignment vertical="center" textRotation="255"/>
    </xf>
    <xf numFmtId="0" fontId="12" fillId="0" borderId="47" xfId="9" applyFont="1" applyBorder="1" applyAlignment="1">
      <alignment horizontal="center" vertical="center" textRotation="255"/>
    </xf>
    <xf numFmtId="0" fontId="12" fillId="0" borderId="48" xfId="9" applyFont="1" applyBorder="1" applyAlignment="1">
      <alignment horizontal="center" vertical="center" textRotation="255"/>
    </xf>
    <xf numFmtId="0" fontId="12" fillId="0" borderId="62" xfId="9" applyFont="1" applyBorder="1" applyAlignment="1">
      <alignment horizontal="center" vertical="center" textRotation="255"/>
    </xf>
    <xf numFmtId="0" fontId="37" fillId="0" borderId="64" xfId="9" applyFont="1" applyBorder="1" applyAlignment="1">
      <alignment horizontal="center" vertical="center" shrinkToFit="1"/>
    </xf>
    <xf numFmtId="0" fontId="37" fillId="0" borderId="66" xfId="9" applyFont="1" applyBorder="1" applyAlignment="1">
      <alignment horizontal="center" vertical="center" shrinkToFit="1"/>
    </xf>
    <xf numFmtId="0" fontId="37" fillId="0" borderId="64" xfId="9" applyFont="1" applyBorder="1" applyAlignment="1" applyProtection="1">
      <alignment horizontal="center" vertical="center" shrinkToFit="1"/>
      <protection hidden="1"/>
    </xf>
    <xf numFmtId="0" fontId="37" fillId="0" borderId="66" xfId="9" applyFont="1" applyBorder="1" applyAlignment="1" applyProtection="1">
      <alignment horizontal="center" vertical="center" shrinkToFit="1"/>
      <protection hidden="1"/>
    </xf>
    <xf numFmtId="179" fontId="30" fillId="0" borderId="64" xfId="9" applyNumberFormat="1" applyFont="1" applyBorder="1" applyAlignment="1">
      <alignment horizontal="center" vertical="center" shrinkToFit="1"/>
    </xf>
    <xf numFmtId="176" fontId="25" fillId="0" borderId="45" xfId="9" applyNumberFormat="1" applyFont="1" applyBorder="1" applyAlignment="1">
      <alignment horizontal="center" vertical="center" textRotation="255"/>
    </xf>
    <xf numFmtId="0" fontId="33" fillId="0" borderId="46" xfId="9" applyFont="1" applyBorder="1" applyAlignment="1">
      <alignment horizontal="center" vertical="center" textRotation="255" wrapText="1"/>
    </xf>
    <xf numFmtId="0" fontId="33" fillId="0" borderId="19" xfId="9" applyFont="1" applyBorder="1" applyAlignment="1">
      <alignment horizontal="center" vertical="center" textRotation="255"/>
    </xf>
    <xf numFmtId="0" fontId="33" fillId="0" borderId="37" xfId="9" applyFont="1" applyBorder="1" applyAlignment="1">
      <alignment horizontal="center" vertical="center" textRotation="255"/>
    </xf>
    <xf numFmtId="0" fontId="25" fillId="0" borderId="47" xfId="9" applyFont="1" applyBorder="1" applyAlignment="1">
      <alignment horizontal="center" vertical="center"/>
    </xf>
    <xf numFmtId="0" fontId="25" fillId="0" borderId="44" xfId="8" applyFont="1" applyBorder="1" applyAlignment="1">
      <alignment horizontal="center" vertical="center"/>
    </xf>
    <xf numFmtId="0" fontId="25" fillId="0" borderId="58" xfId="8" applyFont="1" applyBorder="1" applyAlignment="1">
      <alignment horizontal="center" vertical="center"/>
    </xf>
    <xf numFmtId="0" fontId="33" fillId="0" borderId="47" xfId="9" applyFont="1" applyBorder="1" applyAlignment="1">
      <alignment horizontal="center" vertical="center" textRotation="255"/>
    </xf>
    <xf numFmtId="0" fontId="24" fillId="0" borderId="60" xfId="9" applyFont="1" applyBorder="1" applyAlignment="1">
      <alignment horizontal="left" vertical="center" wrapText="1" shrinkToFit="1"/>
    </xf>
    <xf numFmtId="0" fontId="65" fillId="2" borderId="63" xfId="9" applyFont="1" applyFill="1" applyBorder="1" applyAlignment="1">
      <alignment horizontal="left" vertical="center" wrapText="1"/>
    </xf>
    <xf numFmtId="0" fontId="65" fillId="2" borderId="25" xfId="9" applyFont="1" applyFill="1" applyBorder="1" applyAlignment="1">
      <alignment horizontal="left" vertical="center" wrapText="1"/>
    </xf>
    <xf numFmtId="0" fontId="65" fillId="2" borderId="71" xfId="9" applyFont="1" applyFill="1" applyBorder="1" applyAlignment="1">
      <alignment horizontal="left" vertical="center" wrapText="1"/>
    </xf>
    <xf numFmtId="0" fontId="65" fillId="0" borderId="48" xfId="9" applyFont="1" applyBorder="1" applyAlignment="1">
      <alignment horizontal="left" vertical="center" wrapText="1"/>
    </xf>
    <xf numFmtId="0" fontId="65" fillId="0" borderId="10" xfId="0" applyFont="1" applyBorder="1" applyAlignment="1">
      <alignment horizontal="left" vertical="center" wrapText="1"/>
    </xf>
    <xf numFmtId="0" fontId="24" fillId="0" borderId="47" xfId="7" applyFont="1" applyBorder="1" applyAlignment="1">
      <alignment horizontal="left" vertical="center" wrapText="1"/>
    </xf>
    <xf numFmtId="0" fontId="24" fillId="0" borderId="60" xfId="8" applyFont="1" applyBorder="1" applyAlignment="1">
      <alignment horizontal="left" vertical="center" wrapText="1" shrinkToFit="1"/>
    </xf>
    <xf numFmtId="0" fontId="33" fillId="0" borderId="44" xfId="9" applyFont="1" applyBorder="1" applyAlignment="1">
      <alignment horizontal="center" vertical="center" textRotation="255" wrapText="1"/>
    </xf>
    <xf numFmtId="0" fontId="80" fillId="0" borderId="0" xfId="7" applyFont="1" applyAlignment="1">
      <alignment horizontal="center"/>
    </xf>
    <xf numFmtId="0" fontId="17" fillId="0" borderId="0" xfId="7" applyFont="1" applyAlignment="1">
      <alignment horizontal="center"/>
    </xf>
    <xf numFmtId="0" fontId="24" fillId="0" borderId="5" xfId="7" applyFont="1" applyBorder="1" applyAlignment="1">
      <alignment horizontal="left"/>
    </xf>
    <xf numFmtId="0" fontId="15" fillId="0" borderId="45" xfId="9" applyFont="1" applyBorder="1" applyAlignment="1">
      <alignment horizontal="center" vertical="center" textRotation="255"/>
    </xf>
    <xf numFmtId="0" fontId="15" fillId="0" borderId="51" xfId="9" applyFont="1" applyBorder="1" applyAlignment="1">
      <alignment horizontal="center" vertical="center" textRotation="255"/>
    </xf>
    <xf numFmtId="0" fontId="15" fillId="0" borderId="46" xfId="9" applyFont="1" applyBorder="1" applyAlignment="1">
      <alignment horizontal="center" vertical="center" textRotation="255"/>
    </xf>
    <xf numFmtId="0" fontId="15" fillId="0" borderId="19" xfId="9" applyFont="1" applyBorder="1" applyAlignment="1">
      <alignment horizontal="center" vertical="center" textRotation="255"/>
    </xf>
    <xf numFmtId="0" fontId="15" fillId="0" borderId="47" xfId="9" applyFont="1" applyBorder="1" applyAlignment="1">
      <alignment horizontal="center" vertical="center" textRotation="255"/>
    </xf>
    <xf numFmtId="0" fontId="15" fillId="0" borderId="44" xfId="8" applyFont="1" applyBorder="1" applyAlignment="1">
      <alignment horizontal="center" vertical="center" textRotation="255"/>
    </xf>
    <xf numFmtId="0" fontId="15" fillId="0" borderId="44" xfId="9" applyFont="1" applyBorder="1" applyAlignment="1">
      <alignment horizontal="center" vertical="center" textRotation="255"/>
    </xf>
    <xf numFmtId="0" fontId="15" fillId="0" borderId="26" xfId="9" applyFont="1" applyBorder="1" applyAlignment="1">
      <alignment horizontal="center" vertical="center"/>
    </xf>
    <xf numFmtId="0" fontId="15" fillId="0" borderId="22" xfId="9" applyFont="1" applyBorder="1" applyAlignment="1">
      <alignment horizontal="center" vertical="center"/>
    </xf>
    <xf numFmtId="0" fontId="15" fillId="0" borderId="11" xfId="8" applyFont="1" applyBorder="1" applyAlignment="1">
      <alignment horizontal="center" vertical="center"/>
    </xf>
    <xf numFmtId="0" fontId="26" fillId="0" borderId="48" xfId="9" applyFont="1" applyBorder="1" applyAlignment="1">
      <alignment horizontal="center" vertical="center"/>
    </xf>
    <xf numFmtId="0" fontId="26" fillId="0" borderId="10" xfId="9" applyFont="1" applyBorder="1" applyAlignment="1">
      <alignment horizontal="center" vertical="center"/>
    </xf>
    <xf numFmtId="0" fontId="26" fillId="0" borderId="46" xfId="9" applyFont="1" applyBorder="1" applyAlignment="1">
      <alignment horizontal="center" vertical="center"/>
    </xf>
    <xf numFmtId="0" fontId="26" fillId="0" borderId="34" xfId="9" applyFont="1" applyBorder="1" applyAlignment="1">
      <alignment horizontal="center" vertical="center"/>
    </xf>
    <xf numFmtId="0" fontId="26" fillId="0" borderId="0" xfId="9" applyFont="1" applyAlignment="1">
      <alignment horizontal="center" vertical="center"/>
    </xf>
    <xf numFmtId="0" fontId="26" fillId="0" borderId="19" xfId="9" applyFont="1" applyBorder="1" applyAlignment="1">
      <alignment horizontal="center" vertical="center"/>
    </xf>
    <xf numFmtId="0" fontId="26" fillId="0" borderId="43" xfId="9" applyFont="1" applyBorder="1" applyAlignment="1">
      <alignment horizontal="center" vertical="center"/>
    </xf>
    <xf numFmtId="0" fontId="26" fillId="0" borderId="27" xfId="9" applyFont="1" applyBorder="1" applyAlignment="1">
      <alignment horizontal="center" vertical="center"/>
    </xf>
    <xf numFmtId="0" fontId="26" fillId="0" borderId="15" xfId="9" applyFont="1" applyBorder="1" applyAlignment="1">
      <alignment horizontal="center" vertical="center"/>
    </xf>
    <xf numFmtId="0" fontId="24" fillId="0" borderId="26" xfId="9" applyFont="1" applyBorder="1" applyAlignment="1">
      <alignment horizontal="center" vertical="center"/>
    </xf>
    <xf numFmtId="0" fontId="24" fillId="0" borderId="22" xfId="9" applyFont="1" applyBorder="1" applyAlignment="1">
      <alignment horizontal="center" vertical="center"/>
    </xf>
    <xf numFmtId="0" fontId="24" fillId="0" borderId="49" xfId="9" applyFont="1" applyBorder="1" applyAlignment="1">
      <alignment horizontal="center" vertical="center"/>
    </xf>
    <xf numFmtId="0" fontId="24" fillId="0" borderId="50" xfId="9" applyFont="1" applyBorder="1" applyAlignment="1">
      <alignment horizontal="center" vertical="center"/>
    </xf>
    <xf numFmtId="0" fontId="24" fillId="0" borderId="11" xfId="9" applyFont="1" applyBorder="1" applyAlignment="1">
      <alignment horizontal="center" vertical="center"/>
    </xf>
    <xf numFmtId="0" fontId="24" fillId="0" borderId="34" xfId="7" applyFont="1" applyBorder="1" applyAlignment="1">
      <alignment horizontal="center" vertical="center" textRotation="255" wrapText="1"/>
    </xf>
    <xf numFmtId="0" fontId="24" fillId="0" borderId="7" xfId="9" applyFont="1" applyBorder="1">
      <alignment vertical="center"/>
    </xf>
    <xf numFmtId="0" fontId="24" fillId="0" borderId="34" xfId="7" applyFont="1" applyBorder="1"/>
    <xf numFmtId="0" fontId="13" fillId="0" borderId="17" xfId="9" applyFont="1" applyBorder="1" applyAlignment="1">
      <alignment horizontal="center" vertical="center"/>
    </xf>
    <xf numFmtId="0" fontId="13" fillId="0" borderId="44" xfId="9" applyFont="1" applyBorder="1" applyAlignment="1">
      <alignment horizontal="center" vertical="center"/>
    </xf>
    <xf numFmtId="0" fontId="48" fillId="0" borderId="52" xfId="9" applyFont="1" applyBorder="1" applyAlignment="1">
      <alignment horizontal="center" vertical="center" wrapText="1"/>
    </xf>
    <xf numFmtId="0" fontId="48" fillId="0" borderId="28" xfId="15" applyFont="1" applyBorder="1" applyAlignment="1">
      <alignment horizontal="center" vertical="center" wrapText="1"/>
    </xf>
    <xf numFmtId="0" fontId="85" fillId="0" borderId="29" xfId="8" applyFont="1" applyBorder="1" applyAlignment="1">
      <alignment horizontal="center" vertical="center" wrapText="1"/>
    </xf>
    <xf numFmtId="0" fontId="48" fillId="0" borderId="34" xfId="15" applyFont="1" applyBorder="1" applyAlignment="1">
      <alignment horizontal="center" vertical="center" wrapText="1"/>
    </xf>
    <xf numFmtId="0" fontId="48" fillId="0" borderId="0" xfId="15" applyFont="1" applyAlignment="1">
      <alignment horizontal="center" vertical="center" wrapText="1"/>
    </xf>
    <xf numFmtId="0" fontId="85" fillId="0" borderId="19" xfId="8" applyFont="1" applyBorder="1" applyAlignment="1">
      <alignment horizontal="center" vertical="center" wrapText="1"/>
    </xf>
    <xf numFmtId="0" fontId="48" fillId="0" borderId="43" xfId="15" applyFont="1" applyBorder="1" applyAlignment="1">
      <alignment horizontal="center" vertical="center" wrapText="1"/>
    </xf>
    <xf numFmtId="0" fontId="48" fillId="0" borderId="27" xfId="15" applyFont="1" applyBorder="1" applyAlignment="1">
      <alignment horizontal="center" vertical="center" wrapText="1"/>
    </xf>
    <xf numFmtId="0" fontId="85" fillId="0" borderId="15" xfId="8" applyFont="1" applyBorder="1" applyAlignment="1">
      <alignment horizontal="center" vertical="center" wrapText="1"/>
    </xf>
    <xf numFmtId="0" fontId="24" fillId="0" borderId="17" xfId="9" applyFont="1" applyBorder="1" applyAlignment="1">
      <alignment horizontal="center" vertical="center" textRotation="255"/>
    </xf>
    <xf numFmtId="0" fontId="24" fillId="0" borderId="44" xfId="9" applyFont="1" applyBorder="1" applyAlignment="1">
      <alignment horizontal="center" vertical="center" textRotation="255"/>
    </xf>
    <xf numFmtId="0" fontId="24" fillId="0" borderId="53" xfId="9" applyFont="1" applyBorder="1" applyAlignment="1">
      <alignment horizontal="center" vertical="center" textRotation="255"/>
    </xf>
    <xf numFmtId="0" fontId="24" fillId="0" borderId="55" xfId="9" applyFont="1" applyBorder="1" applyAlignment="1">
      <alignment horizontal="center" vertical="center" textRotation="255"/>
    </xf>
    <xf numFmtId="0" fontId="24" fillId="0" borderId="54" xfId="9" applyFont="1" applyBorder="1" applyAlignment="1">
      <alignment horizontal="center" vertical="center" textRotation="255" shrinkToFit="1"/>
    </xf>
    <xf numFmtId="0" fontId="24" fillId="0" borderId="56" xfId="9" applyFont="1" applyBorder="1" applyAlignment="1">
      <alignment horizontal="center" vertical="center" textRotation="255" shrinkToFit="1"/>
    </xf>
    <xf numFmtId="0" fontId="24" fillId="0" borderId="17" xfId="9" applyFont="1" applyBorder="1" applyAlignment="1">
      <alignment horizontal="center" vertical="center" textRotation="255" shrinkToFit="1"/>
    </xf>
    <xf numFmtId="0" fontId="24" fillId="0" borderId="44" xfId="9" applyFont="1" applyBorder="1" applyAlignment="1">
      <alignment horizontal="center" vertical="center" textRotation="255" shrinkToFit="1"/>
    </xf>
    <xf numFmtId="0" fontId="33" fillId="0" borderId="42" xfId="9" applyFont="1" applyBorder="1" applyAlignment="1">
      <alignment horizontal="center" vertical="center"/>
    </xf>
    <xf numFmtId="0" fontId="33" fillId="0" borderId="44" xfId="9" applyFont="1" applyBorder="1" applyAlignment="1">
      <alignment horizontal="center" vertical="center"/>
    </xf>
    <xf numFmtId="0" fontId="23" fillId="2" borderId="0" xfId="7" applyFont="1" applyFill="1" applyAlignment="1">
      <alignment horizontal="center"/>
    </xf>
    <xf numFmtId="0" fontId="15" fillId="2" borderId="45" xfId="9" applyFont="1" applyFill="1" applyBorder="1" applyAlignment="1">
      <alignment horizontal="center" vertical="center" textRotation="255"/>
    </xf>
    <xf numFmtId="0" fontId="15" fillId="2" borderId="51" xfId="9" applyFont="1" applyFill="1" applyBorder="1" applyAlignment="1">
      <alignment horizontal="center" vertical="center" textRotation="255"/>
    </xf>
    <xf numFmtId="0" fontId="15" fillId="2" borderId="46" xfId="9" applyFont="1" applyFill="1" applyBorder="1" applyAlignment="1">
      <alignment horizontal="center" vertical="center" textRotation="255"/>
    </xf>
    <xf numFmtId="0" fontId="15" fillId="2" borderId="19" xfId="9" applyFont="1" applyFill="1" applyBorder="1" applyAlignment="1">
      <alignment horizontal="center" vertical="center" textRotation="255"/>
    </xf>
    <xf numFmtId="0" fontId="15" fillId="2" borderId="47" xfId="9" applyFont="1" applyFill="1" applyBorder="1" applyAlignment="1">
      <alignment horizontal="center" vertical="center" textRotation="255"/>
    </xf>
    <xf numFmtId="0" fontId="15" fillId="2" borderId="44" xfId="8" applyFont="1" applyFill="1" applyBorder="1" applyAlignment="1">
      <alignment horizontal="center" vertical="center" textRotation="255"/>
    </xf>
    <xf numFmtId="0" fontId="15" fillId="2" borderId="44" xfId="9" applyFont="1" applyFill="1" applyBorder="1" applyAlignment="1">
      <alignment horizontal="center" vertical="center" textRotation="255"/>
    </xf>
    <xf numFmtId="0" fontId="15" fillId="2" borderId="26" xfId="9" applyFont="1" applyFill="1" applyBorder="1" applyAlignment="1">
      <alignment horizontal="center" vertical="center"/>
    </xf>
    <xf numFmtId="0" fontId="15" fillId="2" borderId="22" xfId="9" applyFont="1" applyFill="1" applyBorder="1" applyAlignment="1">
      <alignment horizontal="center" vertical="center"/>
    </xf>
    <xf numFmtId="0" fontId="15" fillId="2" borderId="11" xfId="8" applyFont="1" applyFill="1" applyBorder="1" applyAlignment="1">
      <alignment horizontal="center" vertical="center"/>
    </xf>
    <xf numFmtId="0" fontId="26" fillId="2" borderId="48" xfId="9" applyFont="1" applyFill="1" applyBorder="1" applyAlignment="1">
      <alignment horizontal="center" vertical="center"/>
    </xf>
    <xf numFmtId="0" fontId="26" fillId="2" borderId="10" xfId="9" applyFont="1" applyFill="1" applyBorder="1" applyAlignment="1">
      <alignment horizontal="center" vertical="center"/>
    </xf>
    <xf numFmtId="0" fontId="26" fillId="2" borderId="46" xfId="9" applyFont="1" applyFill="1" applyBorder="1" applyAlignment="1">
      <alignment horizontal="center" vertical="center"/>
    </xf>
    <xf numFmtId="0" fontId="26" fillId="2" borderId="34" xfId="9" applyFont="1" applyFill="1" applyBorder="1" applyAlignment="1">
      <alignment horizontal="center" vertical="center"/>
    </xf>
    <xf numFmtId="0" fontId="26" fillId="2" borderId="0" xfId="9" applyFont="1" applyFill="1" applyAlignment="1">
      <alignment horizontal="center" vertical="center"/>
    </xf>
    <xf numFmtId="0" fontId="26" fillId="2" borderId="19" xfId="9" applyFont="1" applyFill="1" applyBorder="1" applyAlignment="1">
      <alignment horizontal="center" vertical="center"/>
    </xf>
    <xf numFmtId="0" fontId="26" fillId="2" borderId="43" xfId="9" applyFont="1" applyFill="1" applyBorder="1" applyAlignment="1">
      <alignment horizontal="center" vertical="center"/>
    </xf>
    <xf numFmtId="0" fontId="26" fillId="2" borderId="27" xfId="9" applyFont="1" applyFill="1" applyBorder="1" applyAlignment="1">
      <alignment horizontal="center" vertical="center"/>
    </xf>
    <xf numFmtId="0" fontId="26" fillId="2" borderId="15" xfId="9" applyFont="1" applyFill="1" applyBorder="1" applyAlignment="1">
      <alignment horizontal="center" vertical="center"/>
    </xf>
    <xf numFmtId="0" fontId="24" fillId="2" borderId="26" xfId="9" applyFont="1" applyFill="1" applyBorder="1" applyAlignment="1">
      <alignment horizontal="center" vertical="center"/>
    </xf>
    <xf numFmtId="0" fontId="24" fillId="2" borderId="22" xfId="9" applyFont="1" applyFill="1" applyBorder="1" applyAlignment="1">
      <alignment horizontal="center" vertical="center"/>
    </xf>
    <xf numFmtId="0" fontId="24" fillId="2" borderId="49" xfId="9" applyFont="1" applyFill="1" applyBorder="1" applyAlignment="1">
      <alignment horizontal="center" vertical="center"/>
    </xf>
    <xf numFmtId="0" fontId="24" fillId="2" borderId="50" xfId="9" applyFont="1" applyFill="1" applyBorder="1" applyAlignment="1">
      <alignment horizontal="center" vertical="center"/>
    </xf>
    <xf numFmtId="0" fontId="24" fillId="2" borderId="11" xfId="9" applyFont="1" applyFill="1" applyBorder="1" applyAlignment="1">
      <alignment horizontal="center" vertical="center"/>
    </xf>
    <xf numFmtId="0" fontId="24" fillId="2" borderId="34" xfId="7" applyFont="1" applyFill="1" applyBorder="1" applyAlignment="1">
      <alignment horizontal="center" vertical="center" textRotation="255" wrapText="1"/>
    </xf>
    <xf numFmtId="0" fontId="24" fillId="2" borderId="7" xfId="9" applyFont="1" applyFill="1" applyBorder="1">
      <alignment vertical="center"/>
    </xf>
    <xf numFmtId="0" fontId="24" fillId="2" borderId="34" xfId="7" applyFont="1" applyFill="1" applyBorder="1"/>
    <xf numFmtId="0" fontId="13" fillId="2" borderId="17" xfId="9" applyFont="1" applyFill="1" applyBorder="1" applyAlignment="1">
      <alignment horizontal="center" vertical="center"/>
    </xf>
    <xf numFmtId="0" fontId="13" fillId="2" borderId="44" xfId="9" applyFont="1" applyFill="1" applyBorder="1" applyAlignment="1">
      <alignment horizontal="center" vertical="center"/>
    </xf>
    <xf numFmtId="0" fontId="15" fillId="2" borderId="52" xfId="9" applyFont="1" applyFill="1" applyBorder="1" applyAlignment="1">
      <alignment horizontal="center" vertical="center" wrapText="1"/>
    </xf>
    <xf numFmtId="0" fontId="15" fillId="2" borderId="28" xfId="10" applyFont="1" applyFill="1" applyBorder="1" applyAlignment="1">
      <alignment horizontal="center" vertical="center" wrapText="1"/>
    </xf>
    <xf numFmtId="0" fontId="27" fillId="2" borderId="29" xfId="8" applyFont="1" applyFill="1" applyBorder="1" applyAlignment="1">
      <alignment horizontal="center" vertical="center" wrapText="1"/>
    </xf>
    <xf numFmtId="0" fontId="15" fillId="2" borderId="34" xfId="10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center" vertical="center" wrapText="1"/>
    </xf>
    <xf numFmtId="0" fontId="27" fillId="2" borderId="19" xfId="8" applyFont="1" applyFill="1" applyBorder="1" applyAlignment="1">
      <alignment horizontal="center" vertical="center" wrapText="1"/>
    </xf>
    <xf numFmtId="0" fontId="15" fillId="2" borderId="43" xfId="10" applyFont="1" applyFill="1" applyBorder="1" applyAlignment="1">
      <alignment horizontal="center" vertical="center" wrapText="1"/>
    </xf>
    <xf numFmtId="0" fontId="15" fillId="2" borderId="27" xfId="10" applyFont="1" applyFill="1" applyBorder="1" applyAlignment="1">
      <alignment horizontal="center" vertical="center" wrapText="1"/>
    </xf>
    <xf numFmtId="0" fontId="27" fillId="2" borderId="15" xfId="8" applyFont="1" applyFill="1" applyBorder="1" applyAlignment="1">
      <alignment horizontal="center" vertical="center" wrapText="1"/>
    </xf>
    <xf numFmtId="0" fontId="24" fillId="2" borderId="17" xfId="9" applyFont="1" applyFill="1" applyBorder="1" applyAlignment="1">
      <alignment horizontal="center" vertical="center" textRotation="255"/>
    </xf>
    <xf numFmtId="0" fontId="24" fillId="2" borderId="44" xfId="9" applyFont="1" applyFill="1" applyBorder="1" applyAlignment="1">
      <alignment horizontal="center" vertical="center" textRotation="255"/>
    </xf>
    <xf numFmtId="0" fontId="24" fillId="2" borderId="53" xfId="9" applyFont="1" applyFill="1" applyBorder="1" applyAlignment="1">
      <alignment horizontal="center" vertical="center" textRotation="255"/>
    </xf>
    <xf numFmtId="0" fontId="24" fillId="2" borderId="55" xfId="9" applyFont="1" applyFill="1" applyBorder="1" applyAlignment="1">
      <alignment horizontal="center" vertical="center" textRotation="255"/>
    </xf>
    <xf numFmtId="0" fontId="24" fillId="2" borderId="54" xfId="9" applyFont="1" applyFill="1" applyBorder="1" applyAlignment="1">
      <alignment horizontal="center" vertical="center" textRotation="255" shrinkToFit="1"/>
    </xf>
    <xf numFmtId="0" fontId="24" fillId="2" borderId="56" xfId="9" applyFont="1" applyFill="1" applyBorder="1" applyAlignment="1">
      <alignment horizontal="center" vertical="center" textRotation="255" shrinkToFit="1"/>
    </xf>
    <xf numFmtId="0" fontId="24" fillId="2" borderId="17" xfId="9" applyFont="1" applyFill="1" applyBorder="1" applyAlignment="1">
      <alignment horizontal="center" vertical="center" textRotation="255" shrinkToFit="1"/>
    </xf>
    <xf numFmtId="0" fontId="24" fillId="2" borderId="44" xfId="9" applyFont="1" applyFill="1" applyBorder="1" applyAlignment="1">
      <alignment horizontal="center" vertical="center" textRotation="255" shrinkToFit="1"/>
    </xf>
    <xf numFmtId="176" fontId="25" fillId="2" borderId="45" xfId="9" applyNumberFormat="1" applyFont="1" applyFill="1" applyBorder="1" applyAlignment="1">
      <alignment horizontal="center" vertical="center" textRotation="255"/>
    </xf>
    <xf numFmtId="176" fontId="25" fillId="2" borderId="51" xfId="9" applyNumberFormat="1" applyFont="1" applyFill="1" applyBorder="1" applyAlignment="1">
      <alignment horizontal="center" vertical="center" textRotation="255"/>
    </xf>
    <xf numFmtId="176" fontId="25" fillId="2" borderId="57" xfId="9" applyNumberFormat="1" applyFont="1" applyFill="1" applyBorder="1" applyAlignment="1">
      <alignment horizontal="center" vertical="center" textRotation="255"/>
    </xf>
    <xf numFmtId="0" fontId="25" fillId="2" borderId="47" xfId="9" applyFont="1" applyFill="1" applyBorder="1" applyAlignment="1">
      <alignment horizontal="center" vertical="center" textRotation="255" wrapText="1"/>
    </xf>
    <xf numFmtId="0" fontId="25" fillId="2" borderId="44" xfId="9" applyFont="1" applyFill="1" applyBorder="1" applyAlignment="1">
      <alignment horizontal="center" vertical="center" textRotation="255" wrapText="1"/>
    </xf>
    <xf numFmtId="0" fontId="25" fillId="2" borderId="58" xfId="9" applyFont="1" applyFill="1" applyBorder="1" applyAlignment="1">
      <alignment horizontal="center" vertical="center" textRotation="255" wrapText="1"/>
    </xf>
    <xf numFmtId="177" fontId="25" fillId="2" borderId="47" xfId="9" applyNumberFormat="1" applyFont="1" applyFill="1" applyBorder="1" applyAlignment="1">
      <alignment horizontal="center" vertical="center"/>
    </xf>
    <xf numFmtId="177" fontId="25" fillId="2" borderId="44" xfId="9" applyNumberFormat="1" applyFont="1" applyFill="1" applyBorder="1" applyAlignment="1">
      <alignment horizontal="center" vertical="center"/>
    </xf>
    <xf numFmtId="177" fontId="25" fillId="2" borderId="58" xfId="9" applyNumberFormat="1" applyFont="1" applyFill="1" applyBorder="1" applyAlignment="1">
      <alignment horizontal="center" vertical="center"/>
    </xf>
    <xf numFmtId="0" fontId="33" fillId="2" borderId="47" xfId="9" applyFont="1" applyFill="1" applyBorder="1" applyAlignment="1">
      <alignment horizontal="center" vertical="center" textRotation="255"/>
    </xf>
    <xf numFmtId="0" fontId="33" fillId="2" borderId="44" xfId="9" applyFont="1" applyFill="1" applyBorder="1" applyAlignment="1">
      <alignment horizontal="center" vertical="center" textRotation="255"/>
    </xf>
    <xf numFmtId="0" fontId="33" fillId="2" borderId="58" xfId="9" applyFont="1" applyFill="1" applyBorder="1" applyAlignment="1">
      <alignment horizontal="center" vertical="center" textRotation="255"/>
    </xf>
    <xf numFmtId="0" fontId="37" fillId="2" borderId="47" xfId="9" applyFont="1" applyFill="1" applyBorder="1" applyAlignment="1">
      <alignment horizontal="center" vertical="center" wrapText="1"/>
    </xf>
    <xf numFmtId="0" fontId="37" fillId="2" borderId="60" xfId="9" applyFont="1" applyFill="1" applyBorder="1" applyAlignment="1">
      <alignment horizontal="center" vertical="center" wrapText="1"/>
    </xf>
    <xf numFmtId="0" fontId="25" fillId="2" borderId="47" xfId="8" applyFont="1" applyFill="1" applyBorder="1" applyAlignment="1">
      <alignment horizontal="left" vertical="center" wrapText="1"/>
    </xf>
    <xf numFmtId="0" fontId="25" fillId="2" borderId="60" xfId="8" applyFont="1" applyFill="1" applyBorder="1" applyAlignment="1">
      <alignment horizontal="left" vertical="center" wrapText="1"/>
    </xf>
    <xf numFmtId="0" fontId="25" fillId="2" borderId="47" xfId="8" applyFont="1" applyFill="1" applyBorder="1" applyAlignment="1">
      <alignment horizontal="left" vertical="center" wrapText="1" shrinkToFit="1"/>
    </xf>
    <xf numFmtId="0" fontId="25" fillId="2" borderId="44" xfId="8" applyFont="1" applyFill="1" applyBorder="1" applyAlignment="1">
      <alignment horizontal="left" vertical="center" wrapText="1" shrinkToFit="1"/>
    </xf>
    <xf numFmtId="0" fontId="37" fillId="2" borderId="2" xfId="9" applyFont="1" applyFill="1" applyBorder="1" applyAlignment="1">
      <alignment horizontal="center" vertical="center" wrapText="1"/>
    </xf>
    <xf numFmtId="0" fontId="30" fillId="2" borderId="44" xfId="9" applyFont="1" applyFill="1" applyBorder="1" applyAlignment="1">
      <alignment horizontal="center" vertical="center" wrapText="1"/>
    </xf>
    <xf numFmtId="0" fontId="30" fillId="2" borderId="1" xfId="9" applyFont="1" applyFill="1" applyBorder="1" applyAlignment="1">
      <alignment horizontal="center" vertical="center" wrapText="1"/>
    </xf>
    <xf numFmtId="0" fontId="24" fillId="2" borderId="44" xfId="8" applyFont="1" applyFill="1" applyBorder="1" applyAlignment="1">
      <alignment horizontal="left" vertical="center" wrapText="1" shrinkToFit="1"/>
    </xf>
    <xf numFmtId="0" fontId="24" fillId="2" borderId="60" xfId="8" applyFont="1" applyFill="1" applyBorder="1" applyAlignment="1">
      <alignment horizontal="left" vertical="center" wrapText="1" shrinkToFit="1"/>
    </xf>
    <xf numFmtId="0" fontId="24" fillId="2" borderId="48" xfId="7" applyFont="1" applyFill="1" applyBorder="1" applyAlignment="1">
      <alignment horizontal="center"/>
    </xf>
    <xf numFmtId="0" fontId="24" fillId="2" borderId="9" xfId="7" applyFont="1" applyFill="1" applyBorder="1" applyAlignment="1">
      <alignment horizontal="center"/>
    </xf>
    <xf numFmtId="0" fontId="24" fillId="2" borderId="34" xfId="7" applyFont="1" applyFill="1" applyBorder="1" applyAlignment="1">
      <alignment horizontal="center"/>
    </xf>
    <xf numFmtId="0" fontId="24" fillId="2" borderId="7" xfId="7" applyFont="1" applyFill="1" applyBorder="1" applyAlignment="1">
      <alignment horizontal="center"/>
    </xf>
    <xf numFmtId="0" fontId="24" fillId="2" borderId="35" xfId="7" applyFont="1" applyFill="1" applyBorder="1" applyAlignment="1">
      <alignment horizontal="center"/>
    </xf>
    <xf numFmtId="0" fontId="24" fillId="2" borderId="24" xfId="7" applyFont="1" applyFill="1" applyBorder="1" applyAlignment="1">
      <alignment horizontal="center"/>
    </xf>
    <xf numFmtId="0" fontId="37" fillId="2" borderId="44" xfId="9" applyFont="1" applyFill="1" applyBorder="1" applyAlignment="1">
      <alignment horizontal="center" vertical="center" wrapText="1"/>
    </xf>
    <xf numFmtId="0" fontId="25" fillId="2" borderId="47" xfId="9" applyFont="1" applyFill="1" applyBorder="1" applyAlignment="1">
      <alignment horizontal="left" vertical="center" wrapText="1"/>
    </xf>
    <xf numFmtId="0" fontId="25" fillId="2" borderId="44" xfId="8" applyFont="1" applyFill="1" applyBorder="1" applyAlignment="1">
      <alignment horizontal="left" vertical="center" wrapText="1"/>
    </xf>
    <xf numFmtId="0" fontId="12" fillId="2" borderId="17" xfId="9" applyFont="1" applyFill="1" applyBorder="1" applyAlignment="1">
      <alignment horizontal="center" vertical="center" textRotation="255"/>
    </xf>
    <xf numFmtId="0" fontId="12" fillId="2" borderId="44" xfId="9" applyFont="1" applyFill="1" applyBorder="1" applyAlignment="1">
      <alignment horizontal="center" vertical="center" textRotation="255"/>
    </xf>
    <xf numFmtId="0" fontId="12" fillId="2" borderId="16" xfId="9" applyFont="1" applyFill="1" applyBorder="1" applyAlignment="1">
      <alignment horizontal="center" vertical="center" textRotation="255"/>
    </xf>
    <xf numFmtId="0" fontId="12" fillId="2" borderId="52" xfId="9" applyFont="1" applyFill="1" applyBorder="1" applyAlignment="1">
      <alignment horizontal="center" vertical="center" textRotation="255"/>
    </xf>
    <xf numFmtId="0" fontId="12" fillId="2" borderId="34" xfId="9" applyFont="1" applyFill="1" applyBorder="1" applyAlignment="1">
      <alignment horizontal="center" vertical="center" textRotation="255"/>
    </xf>
    <xf numFmtId="0" fontId="12" fillId="2" borderId="43" xfId="9" applyFont="1" applyFill="1" applyBorder="1" applyAlignment="1">
      <alignment horizontal="center" vertical="center" textRotation="255"/>
    </xf>
    <xf numFmtId="0" fontId="12" fillId="2" borderId="54" xfId="9" applyFont="1" applyFill="1" applyBorder="1" applyAlignment="1">
      <alignment horizontal="center" vertical="center" textRotation="255"/>
    </xf>
    <xf numFmtId="0" fontId="12" fillId="2" borderId="56" xfId="9" applyFont="1" applyFill="1" applyBorder="1" applyAlignment="1">
      <alignment horizontal="center" vertical="center" textRotation="255"/>
    </xf>
    <xf numFmtId="0" fontId="12" fillId="2" borderId="61" xfId="9" applyFont="1" applyFill="1" applyBorder="1" applyAlignment="1">
      <alignment horizontal="center" vertical="center" textRotation="255"/>
    </xf>
    <xf numFmtId="0" fontId="12" fillId="2" borderId="48" xfId="9" applyFont="1" applyFill="1" applyBorder="1" applyAlignment="1">
      <alignment horizontal="center" vertical="center" textRotation="255"/>
    </xf>
    <xf numFmtId="0" fontId="12" fillId="2" borderId="34" xfId="8" applyFont="1" applyFill="1" applyBorder="1" applyAlignment="1">
      <alignment horizontal="center" vertical="center" textRotation="255"/>
    </xf>
    <xf numFmtId="0" fontId="12" fillId="2" borderId="62" xfId="9" applyFont="1" applyFill="1" applyBorder="1" applyAlignment="1">
      <alignment horizontal="center" vertical="center" textRotation="255"/>
    </xf>
    <xf numFmtId="0" fontId="12" fillId="2" borderId="56" xfId="8" applyFont="1" applyFill="1" applyBorder="1" applyAlignment="1">
      <alignment horizontal="center" vertical="center" textRotation="255"/>
    </xf>
    <xf numFmtId="0" fontId="12" fillId="2" borderId="47" xfId="9" applyFont="1" applyFill="1" applyBorder="1" applyAlignment="1">
      <alignment horizontal="center" vertical="center" textRotation="255"/>
    </xf>
    <xf numFmtId="0" fontId="12" fillId="2" borderId="44" xfId="8" applyFont="1" applyFill="1" applyBorder="1" applyAlignment="1">
      <alignment horizontal="center" vertical="center" textRotation="255"/>
    </xf>
    <xf numFmtId="179" fontId="37" fillId="2" borderId="47" xfId="9" applyNumberFormat="1" applyFont="1" applyFill="1" applyBorder="1" applyAlignment="1">
      <alignment horizontal="center" vertical="center" shrinkToFit="1"/>
    </xf>
    <xf numFmtId="179" fontId="37" fillId="2" borderId="44" xfId="9" applyNumberFormat="1" applyFont="1" applyFill="1" applyBorder="1" applyAlignment="1">
      <alignment horizontal="center" vertical="center" shrinkToFit="1"/>
    </xf>
    <xf numFmtId="179" fontId="37" fillId="2" borderId="58" xfId="9" applyNumberFormat="1" applyFont="1" applyFill="1" applyBorder="1" applyAlignment="1">
      <alignment horizontal="center" vertical="center" shrinkToFit="1"/>
    </xf>
    <xf numFmtId="0" fontId="37" fillId="2" borderId="26" xfId="7" applyFont="1" applyFill="1" applyBorder="1" applyAlignment="1">
      <alignment horizontal="center" vertical="center" wrapText="1"/>
    </xf>
    <xf numFmtId="0" fontId="37" fillId="2" borderId="43" xfId="7" applyFont="1" applyFill="1" applyBorder="1" applyAlignment="1">
      <alignment horizontal="center" vertical="center" wrapText="1"/>
    </xf>
    <xf numFmtId="0" fontId="37" fillId="2" borderId="34" xfId="7" applyFont="1" applyFill="1" applyBorder="1" applyAlignment="1">
      <alignment horizontal="center" vertical="center" wrapText="1"/>
    </xf>
    <xf numFmtId="0" fontId="30" fillId="2" borderId="47" xfId="9" applyFont="1" applyFill="1" applyBorder="1" applyAlignment="1">
      <alignment horizontal="center" vertical="center" wrapText="1"/>
    </xf>
    <xf numFmtId="0" fontId="30" fillId="2" borderId="60" xfId="9" applyFont="1" applyFill="1" applyBorder="1" applyAlignment="1">
      <alignment horizontal="center" vertical="center" wrapText="1"/>
    </xf>
    <xf numFmtId="0" fontId="26" fillId="2" borderId="47" xfId="9" applyFont="1" applyFill="1" applyBorder="1" applyAlignment="1">
      <alignment horizontal="left" vertical="center" wrapText="1" shrinkToFit="1"/>
    </xf>
    <xf numFmtId="0" fontId="26" fillId="2" borderId="60" xfId="9" applyFont="1" applyFill="1" applyBorder="1" applyAlignment="1">
      <alignment horizontal="left" vertical="center" wrapText="1" shrinkToFit="1"/>
    </xf>
    <xf numFmtId="0" fontId="12" fillId="2" borderId="16" xfId="8" applyFont="1" applyFill="1" applyBorder="1" applyAlignment="1">
      <alignment horizontal="center" vertical="center" textRotation="255"/>
    </xf>
    <xf numFmtId="0" fontId="12" fillId="2" borderId="43" xfId="8" applyFont="1" applyFill="1" applyBorder="1" applyAlignment="1">
      <alignment horizontal="center" vertical="center" textRotation="255"/>
    </xf>
    <xf numFmtId="0" fontId="12" fillId="2" borderId="61" xfId="8" applyFont="1" applyFill="1" applyBorder="1" applyAlignment="1">
      <alignment horizontal="center" vertical="center" textRotation="255"/>
    </xf>
    <xf numFmtId="0" fontId="73" fillId="0" borderId="63" xfId="9" applyFont="1" applyBorder="1" applyAlignment="1">
      <alignment horizontal="left" vertical="center" wrapText="1"/>
    </xf>
    <xf numFmtId="0" fontId="73" fillId="0" borderId="25" xfId="0" applyFont="1" applyBorder="1" applyAlignment="1">
      <alignment horizontal="left" vertical="center" wrapText="1"/>
    </xf>
    <xf numFmtId="176" fontId="25" fillId="2" borderId="65" xfId="9" applyNumberFormat="1" applyFont="1" applyFill="1" applyBorder="1" applyAlignment="1">
      <alignment horizontal="center" vertical="center" textRotation="255"/>
    </xf>
    <xf numFmtId="0" fontId="33" fillId="2" borderId="41" xfId="9" applyFont="1" applyFill="1" applyBorder="1" applyAlignment="1">
      <alignment horizontal="center" vertical="center" textRotation="255" wrapText="1"/>
    </xf>
    <xf numFmtId="0" fontId="33" fillId="2" borderId="19" xfId="9" applyFont="1" applyFill="1" applyBorder="1" applyAlignment="1">
      <alignment horizontal="center" vertical="center" textRotation="255"/>
    </xf>
    <xf numFmtId="0" fontId="25" fillId="2" borderId="42" xfId="9" applyFont="1" applyFill="1" applyBorder="1" applyAlignment="1">
      <alignment horizontal="center" vertical="center"/>
    </xf>
    <xf numFmtId="0" fontId="25" fillId="2" borderId="44" xfId="9" applyFont="1" applyFill="1" applyBorder="1" applyAlignment="1">
      <alignment horizontal="center" vertical="center"/>
    </xf>
    <xf numFmtId="0" fontId="25" fillId="2" borderId="44" xfId="8" applyFont="1" applyFill="1" applyBorder="1" applyAlignment="1">
      <alignment horizontal="center" vertical="center"/>
    </xf>
    <xf numFmtId="0" fontId="33" fillId="2" borderId="42" xfId="9" applyFont="1" applyFill="1" applyBorder="1" applyAlignment="1">
      <alignment horizontal="center" vertical="center" textRotation="255"/>
    </xf>
    <xf numFmtId="0" fontId="37" fillId="2" borderId="42" xfId="9" applyFont="1" applyFill="1" applyBorder="1" applyAlignment="1">
      <alignment horizontal="center" vertical="center" wrapText="1"/>
    </xf>
    <xf numFmtId="0" fontId="47" fillId="2" borderId="69" xfId="9" applyFont="1" applyFill="1" applyBorder="1" applyAlignment="1">
      <alignment vertical="center" wrapText="1"/>
    </xf>
    <xf numFmtId="0" fontId="47" fillId="2" borderId="84" xfId="9" applyFont="1" applyFill="1" applyBorder="1" applyAlignment="1">
      <alignment vertical="center" wrapText="1"/>
    </xf>
    <xf numFmtId="0" fontId="47" fillId="2" borderId="83" xfId="9" applyFont="1" applyFill="1" applyBorder="1" applyAlignment="1">
      <alignment vertical="center" wrapText="1"/>
    </xf>
    <xf numFmtId="0" fontId="25" fillId="2" borderId="47" xfId="9" applyFont="1" applyFill="1" applyBorder="1" applyAlignment="1">
      <alignment horizontal="left" vertical="center" wrapText="1" shrinkToFit="1"/>
    </xf>
    <xf numFmtId="0" fontId="25" fillId="2" borderId="44" xfId="9" applyFont="1" applyFill="1" applyBorder="1" applyAlignment="1">
      <alignment horizontal="left" vertical="center" wrapText="1" shrinkToFit="1"/>
    </xf>
    <xf numFmtId="0" fontId="37" fillId="2" borderId="66" xfId="9" applyFont="1" applyFill="1" applyBorder="1" applyAlignment="1">
      <alignment horizontal="center" vertical="center" shrinkToFit="1"/>
    </xf>
    <xf numFmtId="0" fontId="12" fillId="2" borderId="42" xfId="9" applyFont="1" applyFill="1" applyBorder="1" applyAlignment="1">
      <alignment horizontal="center" vertical="center" textRotation="255"/>
    </xf>
    <xf numFmtId="0" fontId="12" fillId="2" borderId="38" xfId="9" applyFont="1" applyFill="1" applyBorder="1" applyAlignment="1">
      <alignment vertical="center" textRotation="255"/>
    </xf>
    <xf numFmtId="0" fontId="12" fillId="2" borderId="67" xfId="9" applyFont="1" applyFill="1" applyBorder="1" applyAlignment="1">
      <alignment vertical="center" textRotation="255"/>
    </xf>
    <xf numFmtId="0" fontId="12" fillId="2" borderId="34" xfId="9" applyFont="1" applyFill="1" applyBorder="1" applyAlignment="1">
      <alignment vertical="center" textRotation="255"/>
    </xf>
    <xf numFmtId="0" fontId="12" fillId="2" borderId="7" xfId="9" applyFont="1" applyFill="1" applyBorder="1" applyAlignment="1">
      <alignment vertical="center" textRotation="255"/>
    </xf>
    <xf numFmtId="0" fontId="12" fillId="2" borderId="35" xfId="9" applyFont="1" applyFill="1" applyBorder="1" applyAlignment="1">
      <alignment vertical="center" textRotation="255"/>
    </xf>
    <xf numFmtId="0" fontId="12" fillId="2" borderId="24" xfId="9" applyFont="1" applyFill="1" applyBorder="1" applyAlignment="1">
      <alignment vertical="center" textRotation="255"/>
    </xf>
    <xf numFmtId="0" fontId="12" fillId="2" borderId="38" xfId="9" applyFont="1" applyFill="1" applyBorder="1" applyAlignment="1">
      <alignment horizontal="center" vertical="center" textRotation="255"/>
    </xf>
    <xf numFmtId="0" fontId="12" fillId="2" borderId="59" xfId="9" applyFont="1" applyFill="1" applyBorder="1" applyAlignment="1">
      <alignment horizontal="center" vertical="center" textRotation="255"/>
    </xf>
    <xf numFmtId="0" fontId="37" fillId="2" borderId="66" xfId="9" applyFont="1" applyFill="1" applyBorder="1" applyAlignment="1" applyProtection="1">
      <alignment horizontal="center" vertical="center" shrinkToFit="1"/>
      <protection hidden="1"/>
    </xf>
    <xf numFmtId="179" fontId="37" fillId="2" borderId="64" xfId="9" applyNumberFormat="1" applyFont="1" applyFill="1" applyBorder="1" applyAlignment="1">
      <alignment horizontal="center" vertical="center" shrinkToFit="1"/>
    </xf>
    <xf numFmtId="0" fontId="37" fillId="2" borderId="34" xfId="9" applyFont="1" applyFill="1" applyBorder="1" applyAlignment="1">
      <alignment horizontal="center" vertical="center" wrapText="1"/>
    </xf>
    <xf numFmtId="0" fontId="25" fillId="2" borderId="42" xfId="9" applyFont="1" applyFill="1" applyBorder="1" applyAlignment="1">
      <alignment horizontal="center" vertical="center" textRotation="255"/>
    </xf>
    <xf numFmtId="0" fontId="25" fillId="2" borderId="44" xfId="9" applyFont="1" applyFill="1" applyBorder="1" applyAlignment="1">
      <alignment horizontal="center" vertical="center" textRotation="255"/>
    </xf>
    <xf numFmtId="0" fontId="25" fillId="2" borderId="58" xfId="9" applyFont="1" applyFill="1" applyBorder="1" applyAlignment="1">
      <alignment horizontal="center" vertical="center" textRotation="255"/>
    </xf>
    <xf numFmtId="0" fontId="25" fillId="2" borderId="58" xfId="9" applyFont="1" applyFill="1" applyBorder="1" applyAlignment="1">
      <alignment horizontal="center" vertical="center"/>
    </xf>
    <xf numFmtId="0" fontId="37" fillId="2" borderId="40" xfId="7" applyFont="1" applyFill="1" applyBorder="1" applyAlignment="1">
      <alignment horizontal="center" vertical="center" wrapText="1"/>
    </xf>
    <xf numFmtId="0" fontId="37" fillId="2" borderId="42" xfId="7" applyFont="1" applyFill="1" applyBorder="1" applyAlignment="1">
      <alignment horizontal="center" vertical="center" wrapText="1"/>
    </xf>
    <xf numFmtId="0" fontId="25" fillId="2" borderId="47" xfId="7" applyFont="1" applyFill="1" applyBorder="1" applyAlignment="1">
      <alignment horizontal="left" vertical="center" wrapText="1"/>
    </xf>
    <xf numFmtId="0" fontId="25" fillId="2" borderId="44" xfId="7" applyFont="1" applyFill="1" applyBorder="1" applyAlignment="1">
      <alignment horizontal="left" vertical="center" wrapText="1"/>
    </xf>
    <xf numFmtId="0" fontId="12" fillId="2" borderId="2" xfId="9" applyFont="1" applyFill="1" applyBorder="1" applyAlignment="1">
      <alignment horizontal="center" vertical="center" textRotation="255"/>
    </xf>
    <xf numFmtId="0" fontId="12" fillId="2" borderId="48" xfId="9" applyFont="1" applyFill="1" applyBorder="1" applyAlignment="1">
      <alignment vertical="center" textRotation="255" wrapText="1"/>
    </xf>
    <xf numFmtId="0" fontId="12" fillId="2" borderId="9" xfId="9" applyFont="1" applyFill="1" applyBorder="1">
      <alignment vertical="center"/>
    </xf>
    <xf numFmtId="0" fontId="12" fillId="2" borderId="34" xfId="9" applyFont="1" applyFill="1" applyBorder="1" applyAlignment="1">
      <alignment vertical="center" textRotation="255" wrapText="1"/>
    </xf>
    <xf numFmtId="0" fontId="12" fillId="2" borderId="7" xfId="9" applyFont="1" applyFill="1" applyBorder="1">
      <alignment vertical="center"/>
    </xf>
    <xf numFmtId="0" fontId="12" fillId="2" borderId="34" xfId="9" applyFont="1" applyFill="1" applyBorder="1">
      <alignment vertical="center"/>
    </xf>
    <xf numFmtId="0" fontId="12" fillId="2" borderId="35" xfId="9" applyFont="1" applyFill="1" applyBorder="1">
      <alignment vertical="center"/>
    </xf>
    <xf numFmtId="0" fontId="12" fillId="2" borderId="24" xfId="9" applyFont="1" applyFill="1" applyBorder="1">
      <alignment vertical="center"/>
    </xf>
    <xf numFmtId="0" fontId="34" fillId="2" borderId="60" xfId="8" applyFont="1" applyFill="1" applyBorder="1" applyAlignment="1">
      <alignment horizontal="left" vertical="center" wrapText="1"/>
    </xf>
    <xf numFmtId="0" fontId="12" fillId="2" borderId="26" xfId="9" applyFont="1" applyFill="1" applyBorder="1" applyAlignment="1">
      <alignment horizontal="center" vertical="center" textRotation="255"/>
    </xf>
    <xf numFmtId="0" fontId="12" fillId="2" borderId="70" xfId="9" applyFont="1" applyFill="1" applyBorder="1" applyAlignment="1">
      <alignment horizontal="center" vertical="center" textRotation="255"/>
    </xf>
    <xf numFmtId="0" fontId="73" fillId="2" borderId="63" xfId="8" applyFont="1" applyFill="1" applyBorder="1" applyAlignment="1">
      <alignment horizontal="left" vertical="center" wrapText="1"/>
    </xf>
    <xf numFmtId="0" fontId="73" fillId="2" borderId="25" xfId="8" applyFont="1" applyFill="1" applyBorder="1" applyAlignment="1">
      <alignment horizontal="left" vertical="center" wrapText="1"/>
    </xf>
    <xf numFmtId="0" fontId="73" fillId="2" borderId="71" xfId="8" applyFont="1" applyFill="1" applyBorder="1" applyAlignment="1">
      <alignment horizontal="left" vertical="center" wrapText="1"/>
    </xf>
    <xf numFmtId="0" fontId="33" fillId="2" borderId="42" xfId="9" applyFont="1" applyFill="1" applyBorder="1" applyAlignment="1">
      <alignment horizontal="center" vertical="center" textRotation="255" wrapText="1"/>
    </xf>
    <xf numFmtId="0" fontId="47" fillId="2" borderId="44" xfId="9" applyFont="1" applyFill="1" applyBorder="1" applyAlignment="1">
      <alignment horizontal="center" vertical="center" textRotation="255"/>
    </xf>
    <xf numFmtId="0" fontId="47" fillId="2" borderId="58" xfId="9" applyFont="1" applyFill="1" applyBorder="1" applyAlignment="1">
      <alignment horizontal="center" vertical="center" textRotation="255"/>
    </xf>
    <xf numFmtId="0" fontId="30" fillId="2" borderId="42" xfId="9" applyFont="1" applyFill="1" applyBorder="1" applyAlignment="1">
      <alignment horizontal="center" vertical="center" wrapText="1"/>
    </xf>
    <xf numFmtId="0" fontId="25" fillId="2" borderId="42" xfId="8" applyFont="1" applyFill="1" applyBorder="1" applyAlignment="1">
      <alignment horizontal="left" vertical="center" wrapText="1"/>
    </xf>
    <xf numFmtId="0" fontId="24" fillId="2" borderId="38" xfId="7" applyFont="1" applyFill="1" applyBorder="1" applyAlignment="1">
      <alignment horizontal="center"/>
    </xf>
    <xf numFmtId="0" fontId="24" fillId="2" borderId="67" xfId="7" applyFont="1" applyFill="1" applyBorder="1" applyAlignment="1">
      <alignment horizontal="center"/>
    </xf>
    <xf numFmtId="0" fontId="24" fillId="2" borderId="47" xfId="8" applyFont="1" applyFill="1" applyBorder="1" applyAlignment="1">
      <alignment horizontal="left" vertical="center" wrapText="1"/>
    </xf>
    <xf numFmtId="0" fontId="24" fillId="2" borderId="44" xfId="8" applyFont="1" applyFill="1" applyBorder="1" applyAlignment="1">
      <alignment horizontal="left" vertical="center" wrapText="1"/>
    </xf>
    <xf numFmtId="0" fontId="37" fillId="2" borderId="42" xfId="9" applyFont="1" applyFill="1" applyBorder="1" applyAlignment="1">
      <alignment horizontal="center" vertical="center" shrinkToFit="1"/>
    </xf>
    <xf numFmtId="0" fontId="37" fillId="2" borderId="42" xfId="9" applyFont="1" applyFill="1" applyBorder="1" applyAlignment="1" applyProtection="1">
      <alignment horizontal="center" vertical="center" shrinkToFit="1"/>
      <protection hidden="1"/>
    </xf>
    <xf numFmtId="0" fontId="25" fillId="2" borderId="60" xfId="9" applyFont="1" applyFill="1" applyBorder="1" applyAlignment="1">
      <alignment horizontal="left" vertical="center" wrapText="1" shrinkToFit="1"/>
    </xf>
    <xf numFmtId="0" fontId="25" fillId="2" borderId="44" xfId="9" applyFont="1" applyFill="1" applyBorder="1" applyAlignment="1">
      <alignment horizontal="left" vertical="center" wrapText="1"/>
    </xf>
    <xf numFmtId="0" fontId="65" fillId="2" borderId="48" xfId="9" applyFont="1" applyFill="1" applyBorder="1" applyAlignment="1">
      <alignment horizontal="left" vertical="center" wrapText="1"/>
    </xf>
    <xf numFmtId="0" fontId="65" fillId="2" borderId="10" xfId="0" applyFont="1" applyFill="1" applyBorder="1" applyAlignment="1">
      <alignment horizontal="left" vertical="center" wrapText="1"/>
    </xf>
    <xf numFmtId="0" fontId="34" fillId="2" borderId="51" xfId="8" applyFont="1" applyFill="1" applyBorder="1" applyAlignment="1">
      <alignment horizontal="center" vertical="center" textRotation="255"/>
    </xf>
    <xf numFmtId="0" fontId="34" fillId="2" borderId="74" xfId="8" applyFont="1" applyFill="1" applyBorder="1" applyAlignment="1">
      <alignment horizontal="center" vertical="center" textRotation="255"/>
    </xf>
    <xf numFmtId="0" fontId="66" fillId="2" borderId="44" xfId="8" applyFont="1" applyFill="1" applyBorder="1" applyAlignment="1">
      <alignment horizontal="center" vertical="center" textRotation="255"/>
    </xf>
    <xf numFmtId="0" fontId="66" fillId="2" borderId="60" xfId="8" applyFont="1" applyFill="1" applyBorder="1" applyAlignment="1">
      <alignment horizontal="center" vertical="center" textRotation="255"/>
    </xf>
    <xf numFmtId="0" fontId="34" fillId="2" borderId="44" xfId="8" applyFont="1" applyFill="1" applyBorder="1" applyAlignment="1">
      <alignment horizontal="center" vertical="center"/>
    </xf>
    <xf numFmtId="0" fontId="34" fillId="2" borderId="60" xfId="8" applyFont="1" applyFill="1" applyBorder="1" applyAlignment="1">
      <alignment horizontal="center" vertical="center"/>
    </xf>
    <xf numFmtId="0" fontId="34" fillId="2" borderId="44" xfId="8" applyFont="1" applyFill="1" applyBorder="1" applyAlignment="1">
      <alignment horizontal="center" vertical="center" textRotation="255"/>
    </xf>
    <xf numFmtId="0" fontId="34" fillId="2" borderId="60" xfId="8" applyFont="1" applyFill="1" applyBorder="1" applyAlignment="1">
      <alignment horizontal="center" vertical="center" textRotation="255"/>
    </xf>
    <xf numFmtId="0" fontId="37" fillId="2" borderId="60" xfId="8" applyFont="1" applyFill="1" applyBorder="1" applyAlignment="1">
      <alignment horizontal="center" vertical="center" wrapText="1"/>
    </xf>
    <xf numFmtId="0" fontId="24" fillId="2" borderId="42" xfId="8" applyFont="1" applyFill="1" applyBorder="1" applyAlignment="1">
      <alignment horizontal="left" vertical="center" wrapText="1"/>
    </xf>
    <xf numFmtId="0" fontId="24" fillId="2" borderId="60" xfId="8" applyFont="1" applyFill="1" applyBorder="1" applyAlignment="1">
      <alignment horizontal="left" vertical="center" wrapText="1"/>
    </xf>
    <xf numFmtId="0" fontId="37" fillId="2" borderId="1" xfId="9" applyFont="1" applyFill="1" applyBorder="1" applyAlignment="1">
      <alignment horizontal="center" vertical="center" wrapText="1"/>
    </xf>
    <xf numFmtId="179" fontId="37" fillId="2" borderId="42" xfId="9" applyNumberFormat="1" applyFont="1" applyFill="1" applyBorder="1" applyAlignment="1">
      <alignment horizontal="center" vertical="center" shrinkToFit="1"/>
    </xf>
    <xf numFmtId="0" fontId="34" fillId="2" borderId="44" xfId="8" applyFont="1" applyFill="1" applyBorder="1" applyAlignment="1">
      <alignment horizontal="center" vertical="center" shrinkToFit="1"/>
    </xf>
    <xf numFmtId="0" fontId="34" fillId="2" borderId="60" xfId="8" applyFont="1" applyFill="1" applyBorder="1" applyAlignment="1">
      <alignment horizontal="center" vertical="center" shrinkToFit="1"/>
    </xf>
    <xf numFmtId="0" fontId="12" fillId="2" borderId="67" xfId="8" applyFont="1" applyFill="1" applyBorder="1" applyAlignment="1">
      <alignment vertical="center" textRotation="255"/>
    </xf>
    <xf numFmtId="0" fontId="12" fillId="2" borderId="34" xfId="8" applyFont="1" applyFill="1" applyBorder="1" applyAlignment="1">
      <alignment vertical="center" textRotation="255"/>
    </xf>
    <xf numFmtId="0" fontId="12" fillId="2" borderId="7" xfId="8" applyFont="1" applyFill="1" applyBorder="1" applyAlignment="1">
      <alignment vertical="center" textRotation="255"/>
    </xf>
    <xf numFmtId="0" fontId="12" fillId="2" borderId="75" xfId="0" applyFont="1" applyFill="1" applyBorder="1" applyAlignment="1">
      <alignment vertical="center" textRotation="255"/>
    </xf>
    <xf numFmtId="0" fontId="12" fillId="2" borderId="4" xfId="0" applyFont="1" applyFill="1" applyBorder="1" applyAlignment="1">
      <alignment vertical="center" textRotation="255"/>
    </xf>
    <xf numFmtId="0" fontId="37" fillId="2" borderId="47" xfId="7" applyFont="1" applyFill="1" applyBorder="1" applyAlignment="1">
      <alignment horizontal="center" vertical="center" wrapText="1"/>
    </xf>
    <xf numFmtId="0" fontId="37" fillId="2" borderId="44" xfId="7" applyFont="1" applyFill="1" applyBorder="1" applyAlignment="1">
      <alignment horizontal="center" vertical="center" wrapText="1"/>
    </xf>
    <xf numFmtId="0" fontId="53" fillId="0" borderId="0" xfId="10" applyFont="1" applyAlignment="1">
      <alignment vertical="center" wrapText="1"/>
    </xf>
    <xf numFmtId="0" fontId="29" fillId="0" borderId="21" xfId="7" applyFont="1" applyBorder="1" applyAlignment="1">
      <alignment horizontal="center" vertical="center"/>
    </xf>
    <xf numFmtId="0" fontId="29" fillId="0" borderId="23" xfId="7" applyFont="1" applyBorder="1" applyAlignment="1">
      <alignment horizontal="center" vertical="center"/>
    </xf>
    <xf numFmtId="0" fontId="29" fillId="0" borderId="78" xfId="7" applyFont="1" applyBorder="1" applyAlignment="1">
      <alignment horizontal="center" vertical="center"/>
    </xf>
    <xf numFmtId="0" fontId="15" fillId="0" borderId="3" xfId="9" applyFont="1" applyBorder="1" applyAlignment="1">
      <alignment horizontal="center" vertical="center"/>
    </xf>
    <xf numFmtId="0" fontId="15" fillId="0" borderId="11" xfId="9" applyFont="1" applyBorder="1" applyAlignment="1">
      <alignment horizontal="center" vertical="center"/>
    </xf>
    <xf numFmtId="0" fontId="15" fillId="0" borderId="26" xfId="9" applyFont="1" applyBorder="1" applyAlignment="1">
      <alignment horizontal="center" vertical="center" shrinkToFit="1"/>
    </xf>
    <xf numFmtId="0" fontId="15" fillId="0" borderId="22" xfId="9" applyFont="1" applyBorder="1" applyAlignment="1">
      <alignment horizontal="center" vertical="center" shrinkToFit="1"/>
    </xf>
    <xf numFmtId="0" fontId="15" fillId="0" borderId="11" xfId="9" applyFont="1" applyBorder="1" applyAlignment="1">
      <alignment horizontal="center" vertical="center" shrinkToFit="1"/>
    </xf>
    <xf numFmtId="0" fontId="15" fillId="0" borderId="79" xfId="9" applyFont="1" applyBorder="1" applyAlignment="1">
      <alignment horizontal="center" vertical="center" wrapText="1"/>
    </xf>
    <xf numFmtId="0" fontId="15" fillId="0" borderId="28" xfId="9" applyFont="1" applyBorder="1" applyAlignment="1">
      <alignment horizontal="center" vertical="center" wrapText="1"/>
    </xf>
    <xf numFmtId="0" fontId="15" fillId="0" borderId="29" xfId="9" applyFont="1" applyBorder="1" applyAlignment="1">
      <alignment horizontal="center" vertical="center" wrapText="1"/>
    </xf>
    <xf numFmtId="0" fontId="15" fillId="0" borderId="6" xfId="9" applyFont="1" applyBorder="1" applyAlignment="1">
      <alignment horizontal="center" vertical="center" wrapText="1"/>
    </xf>
    <xf numFmtId="0" fontId="15" fillId="0" borderId="5" xfId="9" applyFont="1" applyBorder="1" applyAlignment="1">
      <alignment horizontal="center" vertical="center" wrapText="1"/>
    </xf>
    <xf numFmtId="0" fontId="15" fillId="0" borderId="76" xfId="9" applyFont="1" applyBorder="1" applyAlignment="1">
      <alignment horizontal="center" vertical="center" wrapText="1"/>
    </xf>
    <xf numFmtId="0" fontId="15" fillId="0" borderId="20" xfId="9" applyFont="1" applyBorder="1" applyAlignment="1">
      <alignment horizontal="center" vertical="center" shrinkToFit="1"/>
    </xf>
    <xf numFmtId="0" fontId="15" fillId="0" borderId="80" xfId="9" applyFont="1" applyBorder="1" applyAlignment="1">
      <alignment horizontal="center" vertical="center" shrinkToFit="1"/>
    </xf>
    <xf numFmtId="0" fontId="15" fillId="0" borderId="18" xfId="9" applyFont="1" applyBorder="1" applyAlignment="1">
      <alignment horizontal="center" vertical="center" shrinkToFit="1"/>
    </xf>
    <xf numFmtId="0" fontId="15" fillId="0" borderId="12" xfId="9" applyFont="1" applyBorder="1" applyAlignment="1">
      <alignment horizontal="center" vertical="center" shrinkToFit="1"/>
    </xf>
    <xf numFmtId="0" fontId="15" fillId="0" borderId="81" xfId="9" applyFont="1" applyBorder="1" applyAlignment="1">
      <alignment horizontal="center" vertical="center" shrinkToFit="1"/>
    </xf>
    <xf numFmtId="0" fontId="15" fillId="0" borderId="13" xfId="9" applyFont="1" applyBorder="1" applyAlignment="1">
      <alignment horizontal="center" vertical="center" shrinkToFit="1"/>
    </xf>
    <xf numFmtId="0" fontId="23" fillId="0" borderId="0" xfId="7" applyFont="1" applyAlignment="1">
      <alignment horizontal="center"/>
    </xf>
    <xf numFmtId="0" fontId="48" fillId="0" borderId="45" xfId="9" applyFont="1" applyBorder="1" applyAlignment="1">
      <alignment horizontal="center" vertical="center" textRotation="255"/>
    </xf>
    <xf numFmtId="0" fontId="48" fillId="0" borderId="51" xfId="9" applyFont="1" applyBorder="1" applyAlignment="1">
      <alignment horizontal="center" vertical="center" textRotation="255"/>
    </xf>
    <xf numFmtId="0" fontId="48" fillId="0" borderId="46" xfId="9" applyFont="1" applyBorder="1" applyAlignment="1">
      <alignment horizontal="center" vertical="center" textRotation="255"/>
    </xf>
    <xf numFmtId="0" fontId="48" fillId="0" borderId="19" xfId="9" applyFont="1" applyBorder="1" applyAlignment="1">
      <alignment horizontal="center" vertical="center" textRotation="255"/>
    </xf>
    <xf numFmtId="0" fontId="48" fillId="0" borderId="47" xfId="9" applyFont="1" applyBorder="1" applyAlignment="1">
      <alignment horizontal="center" vertical="center" textRotation="255"/>
    </xf>
    <xf numFmtId="0" fontId="48" fillId="0" borderId="44" xfId="8" applyFont="1" applyBorder="1" applyAlignment="1">
      <alignment horizontal="center" vertical="center" textRotation="255"/>
    </xf>
    <xf numFmtId="0" fontId="48" fillId="0" borderId="44" xfId="9" applyFont="1" applyBorder="1" applyAlignment="1">
      <alignment horizontal="center" vertical="center" textRotation="255"/>
    </xf>
    <xf numFmtId="0" fontId="48" fillId="0" borderId="26" xfId="9" applyFont="1" applyBorder="1" applyAlignment="1">
      <alignment horizontal="center" vertical="center"/>
    </xf>
    <xf numFmtId="0" fontId="48" fillId="0" borderId="22" xfId="9" applyFont="1" applyBorder="1" applyAlignment="1">
      <alignment horizontal="center" vertical="center"/>
    </xf>
    <xf numFmtId="0" fontId="48" fillId="0" borderId="11" xfId="8" applyFont="1" applyBorder="1" applyAlignment="1">
      <alignment horizontal="center" vertical="center"/>
    </xf>
    <xf numFmtId="0" fontId="19" fillId="0" borderId="48" xfId="9" applyFont="1" applyBorder="1" applyAlignment="1">
      <alignment horizontal="center" vertical="center"/>
    </xf>
    <xf numFmtId="0" fontId="19" fillId="0" borderId="10" xfId="9" applyFont="1" applyBorder="1" applyAlignment="1">
      <alignment horizontal="center" vertical="center"/>
    </xf>
    <xf numFmtId="0" fontId="19" fillId="0" borderId="46" xfId="9" applyFont="1" applyBorder="1" applyAlignment="1">
      <alignment horizontal="center" vertical="center"/>
    </xf>
    <xf numFmtId="0" fontId="19" fillId="0" borderId="34" xfId="9" applyFont="1" applyBorder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19" fillId="0" borderId="19" xfId="9" applyFont="1" applyBorder="1" applyAlignment="1">
      <alignment horizontal="center" vertical="center"/>
    </xf>
    <xf numFmtId="0" fontId="19" fillId="0" borderId="43" xfId="9" applyFont="1" applyBorder="1" applyAlignment="1">
      <alignment horizontal="center" vertical="center"/>
    </xf>
    <xf numFmtId="0" fontId="19" fillId="0" borderId="27" xfId="9" applyFont="1" applyBorder="1" applyAlignment="1">
      <alignment horizontal="center" vertical="center"/>
    </xf>
    <xf numFmtId="0" fontId="19" fillId="0" borderId="15" xfId="9" applyFont="1" applyBorder="1" applyAlignment="1">
      <alignment horizontal="center" vertical="center"/>
    </xf>
    <xf numFmtId="0" fontId="41" fillId="0" borderId="17" xfId="9" applyFont="1" applyBorder="1" applyAlignment="1">
      <alignment horizontal="center" vertical="center"/>
    </xf>
    <xf numFmtId="0" fontId="41" fillId="0" borderId="44" xfId="9" applyFont="1" applyBorder="1" applyAlignment="1">
      <alignment horizontal="center" vertical="center"/>
    </xf>
    <xf numFmtId="0" fontId="48" fillId="0" borderId="28" xfId="10" applyFont="1" applyBorder="1" applyAlignment="1">
      <alignment horizontal="center" vertical="center" wrapText="1"/>
    </xf>
    <xf numFmtId="0" fontId="48" fillId="0" borderId="34" xfId="10" applyFont="1" applyBorder="1" applyAlignment="1">
      <alignment horizontal="center" vertical="center" wrapText="1"/>
    </xf>
    <xf numFmtId="0" fontId="48" fillId="0" borderId="0" xfId="10" applyFont="1" applyAlignment="1">
      <alignment horizontal="center" vertical="center" wrapText="1"/>
    </xf>
    <xf numFmtId="0" fontId="48" fillId="0" borderId="43" xfId="10" applyFont="1" applyBorder="1" applyAlignment="1">
      <alignment horizontal="center" vertical="center" wrapText="1"/>
    </xf>
    <xf numFmtId="0" fontId="48" fillId="0" borderId="27" xfId="10" applyFont="1" applyBorder="1" applyAlignment="1">
      <alignment horizontal="center" vertical="center" wrapText="1"/>
    </xf>
    <xf numFmtId="176" fontId="48" fillId="0" borderId="45" xfId="9" applyNumberFormat="1" applyFont="1" applyBorder="1" applyAlignment="1">
      <alignment horizontal="center" vertical="center" textRotation="255"/>
    </xf>
    <xf numFmtId="176" fontId="48" fillId="0" borderId="51" xfId="9" applyNumberFormat="1" applyFont="1" applyBorder="1" applyAlignment="1">
      <alignment horizontal="center" vertical="center" textRotation="255"/>
    </xf>
    <xf numFmtId="176" fontId="48" fillId="0" borderId="57" xfId="9" applyNumberFormat="1" applyFont="1" applyBorder="1" applyAlignment="1">
      <alignment horizontal="center" vertical="center" textRotation="255"/>
    </xf>
    <xf numFmtId="0" fontId="33" fillId="0" borderId="47" xfId="9" applyFont="1" applyBorder="1" applyAlignment="1">
      <alignment horizontal="center" vertical="center" textRotation="255" wrapText="1"/>
    </xf>
    <xf numFmtId="0" fontId="47" fillId="0" borderId="44" xfId="9" applyFont="1" applyBorder="1" applyAlignment="1">
      <alignment horizontal="center" vertical="center" textRotation="255" wrapText="1"/>
    </xf>
    <xf numFmtId="0" fontId="47" fillId="0" borderId="58" xfId="9" applyFont="1" applyBorder="1" applyAlignment="1">
      <alignment horizontal="center" vertical="center" textRotation="255" wrapText="1"/>
    </xf>
    <xf numFmtId="0" fontId="24" fillId="0" borderId="47" xfId="9" applyFont="1" applyBorder="1" applyAlignment="1">
      <alignment horizontal="center" vertical="center"/>
    </xf>
    <xf numFmtId="0" fontId="24" fillId="0" borderId="44" xfId="9" applyFont="1" applyBorder="1" applyAlignment="1">
      <alignment horizontal="center" vertical="center"/>
    </xf>
    <xf numFmtId="0" fontId="24" fillId="0" borderId="58" xfId="9" applyFont="1" applyBorder="1" applyAlignment="1">
      <alignment horizontal="center" vertical="center"/>
    </xf>
    <xf numFmtId="0" fontId="41" fillId="0" borderId="47" xfId="9" applyFont="1" applyBorder="1" applyAlignment="1">
      <alignment horizontal="center" vertical="center" shrinkToFit="1"/>
    </xf>
    <xf numFmtId="0" fontId="41" fillId="0" borderId="44" xfId="9" applyFont="1" applyBorder="1" applyAlignment="1">
      <alignment horizontal="center" vertical="center" shrinkToFit="1"/>
    </xf>
    <xf numFmtId="0" fontId="41" fillId="0" borderId="58" xfId="9" applyFont="1" applyBorder="1" applyAlignment="1">
      <alignment horizontal="center" vertical="center" shrinkToFit="1"/>
    </xf>
    <xf numFmtId="0" fontId="30" fillId="0" borderId="47" xfId="9" applyFont="1" applyBorder="1" applyAlignment="1" applyProtection="1">
      <alignment horizontal="center" vertical="center" shrinkToFit="1"/>
      <protection hidden="1"/>
    </xf>
    <xf numFmtId="0" fontId="30" fillId="0" borderId="44" xfId="9" applyFont="1" applyBorder="1" applyAlignment="1" applyProtection="1">
      <alignment horizontal="center" vertical="center" shrinkToFit="1"/>
      <protection hidden="1"/>
    </xf>
    <xf numFmtId="0" fontId="30" fillId="0" borderId="58" xfId="9" applyFont="1" applyBorder="1" applyAlignment="1" applyProtection="1">
      <alignment horizontal="center" vertical="center" shrinkToFit="1"/>
      <protection hidden="1"/>
    </xf>
    <xf numFmtId="0" fontId="24" fillId="2" borderId="47" xfId="8" applyFont="1" applyFill="1" applyBorder="1" applyAlignment="1">
      <alignment horizontal="left" vertical="center" wrapText="1" shrinkToFit="1"/>
    </xf>
    <xf numFmtId="0" fontId="24" fillId="0" borderId="48" xfId="7" applyFont="1" applyBorder="1" applyAlignment="1">
      <alignment horizontal="center"/>
    </xf>
    <xf numFmtId="0" fontId="24" fillId="0" borderId="9" xfId="7" applyFont="1" applyBorder="1" applyAlignment="1">
      <alignment horizontal="center"/>
    </xf>
    <xf numFmtId="0" fontId="30" fillId="2" borderId="43" xfId="7" applyFont="1" applyFill="1" applyBorder="1" applyAlignment="1">
      <alignment horizontal="center" vertical="center" wrapText="1"/>
    </xf>
    <xf numFmtId="0" fontId="30" fillId="2" borderId="34" xfId="7" applyFont="1" applyFill="1" applyBorder="1" applyAlignment="1">
      <alignment horizontal="center" vertical="center" wrapText="1"/>
    </xf>
    <xf numFmtId="0" fontId="24" fillId="2" borderId="47" xfId="7" applyFont="1" applyFill="1" applyBorder="1" applyAlignment="1">
      <alignment horizontal="left" vertical="center" wrapText="1"/>
    </xf>
    <xf numFmtId="0" fontId="24" fillId="2" borderId="44" xfId="7" applyFont="1" applyFill="1" applyBorder="1" applyAlignment="1">
      <alignment horizontal="left" vertical="center" wrapText="1"/>
    </xf>
    <xf numFmtId="0" fontId="30" fillId="0" borderId="47" xfId="9" applyFont="1" applyBorder="1" applyAlignment="1">
      <alignment horizontal="center" vertical="center" shrinkToFit="1"/>
    </xf>
    <xf numFmtId="0" fontId="19" fillId="2" borderId="47" xfId="9" applyFont="1" applyFill="1" applyBorder="1" applyAlignment="1">
      <alignment horizontal="left" vertical="center" wrapText="1" shrinkToFit="1"/>
    </xf>
    <xf numFmtId="0" fontId="19" fillId="2" borderId="60" xfId="9" applyFont="1" applyFill="1" applyBorder="1" applyAlignment="1">
      <alignment horizontal="left" vertical="center" wrapText="1" shrinkToFit="1"/>
    </xf>
    <xf numFmtId="0" fontId="107" fillId="2" borderId="63" xfId="9" applyFont="1" applyFill="1" applyBorder="1" applyAlignment="1">
      <alignment horizontal="left" vertical="center" wrapText="1"/>
    </xf>
    <xf numFmtId="0" fontId="65" fillId="2" borderId="25" xfId="0" applyFont="1" applyFill="1" applyBorder="1" applyAlignment="1">
      <alignment horizontal="left" vertical="center" wrapText="1"/>
    </xf>
    <xf numFmtId="176" fontId="48" fillId="0" borderId="65" xfId="9" applyNumberFormat="1" applyFont="1" applyBorder="1" applyAlignment="1">
      <alignment horizontal="center" vertical="center" textRotation="255"/>
    </xf>
    <xf numFmtId="0" fontId="33" fillId="0" borderId="41" xfId="9" applyFont="1" applyBorder="1" applyAlignment="1">
      <alignment horizontal="center" vertical="center" textRotation="255" wrapText="1"/>
    </xf>
    <xf numFmtId="0" fontId="47" fillId="0" borderId="19" xfId="9" applyFont="1" applyBorder="1" applyAlignment="1">
      <alignment horizontal="center" vertical="center" textRotation="255"/>
    </xf>
    <xf numFmtId="0" fontId="24" fillId="0" borderId="42" xfId="9" applyFont="1" applyBorder="1" applyAlignment="1">
      <alignment horizontal="center" vertical="center"/>
    </xf>
    <xf numFmtId="0" fontId="24" fillId="0" borderId="44" xfId="8" applyFont="1" applyBorder="1" applyAlignment="1">
      <alignment horizontal="center" vertical="center"/>
    </xf>
    <xf numFmtId="0" fontId="33" fillId="2" borderId="69" xfId="9" applyFont="1" applyFill="1" applyBorder="1" applyAlignment="1">
      <alignment vertical="center" wrapText="1"/>
    </xf>
    <xf numFmtId="0" fontId="33" fillId="2" borderId="84" xfId="9" applyFont="1" applyFill="1" applyBorder="1" applyAlignment="1">
      <alignment vertical="center" wrapText="1"/>
    </xf>
    <xf numFmtId="0" fontId="33" fillId="2" borderId="83" xfId="9" applyFont="1" applyFill="1" applyBorder="1" applyAlignment="1">
      <alignment vertical="center" wrapText="1"/>
    </xf>
    <xf numFmtId="0" fontId="19" fillId="2" borderId="44" xfId="9" applyFont="1" applyFill="1" applyBorder="1" applyAlignment="1">
      <alignment horizontal="left" vertical="center" wrapText="1" shrinkToFit="1"/>
    </xf>
    <xf numFmtId="0" fontId="19" fillId="2" borderId="60" xfId="8" applyFont="1" applyFill="1" applyBorder="1" applyAlignment="1">
      <alignment horizontal="left" vertical="center" wrapText="1"/>
    </xf>
    <xf numFmtId="0" fontId="41" fillId="0" borderId="66" xfId="9" applyFont="1" applyBorder="1" applyAlignment="1">
      <alignment horizontal="center" vertical="center" shrinkToFit="1"/>
    </xf>
    <xf numFmtId="0" fontId="12" fillId="0" borderId="67" xfId="9" applyFont="1" applyBorder="1" applyAlignment="1">
      <alignment vertical="center" textRotation="255"/>
    </xf>
    <xf numFmtId="0" fontId="24" fillId="2" borderId="47" xfId="9" applyFont="1" applyFill="1" applyBorder="1" applyAlignment="1">
      <alignment horizontal="left" vertical="center" wrapText="1" shrinkToFit="1"/>
    </xf>
    <xf numFmtId="0" fontId="30" fillId="0" borderId="66" xfId="9" applyFont="1" applyBorder="1" applyAlignment="1" applyProtection="1">
      <alignment horizontal="center" vertical="center" shrinkToFit="1"/>
      <protection hidden="1"/>
    </xf>
    <xf numFmtId="0" fontId="30" fillId="0" borderId="66" xfId="9" applyFont="1" applyBorder="1" applyAlignment="1">
      <alignment horizontal="center" vertical="center" shrinkToFit="1"/>
    </xf>
    <xf numFmtId="0" fontId="30" fillId="2" borderId="2" xfId="9" applyFont="1" applyFill="1" applyBorder="1" applyAlignment="1">
      <alignment horizontal="center" vertical="center" wrapText="1"/>
    </xf>
    <xf numFmtId="0" fontId="24" fillId="0" borderId="42" xfId="9" applyFont="1" applyBorder="1" applyAlignment="1">
      <alignment horizontal="center" vertical="center" textRotation="255"/>
    </xf>
    <xf numFmtId="0" fontId="30" fillId="2" borderId="34" xfId="9" applyFont="1" applyFill="1" applyBorder="1" applyAlignment="1">
      <alignment horizontal="center" vertical="center" wrapText="1"/>
    </xf>
    <xf numFmtId="0" fontId="26" fillId="2" borderId="47" xfId="8" applyFont="1" applyFill="1" applyBorder="1" applyAlignment="1">
      <alignment horizontal="left" vertical="center" wrapText="1"/>
    </xf>
    <xf numFmtId="0" fontId="26" fillId="2" borderId="44" xfId="8" applyFont="1" applyFill="1" applyBorder="1" applyAlignment="1">
      <alignment horizontal="left" vertical="center" wrapText="1"/>
    </xf>
    <xf numFmtId="0" fontId="19" fillId="2" borderId="44" xfId="8" applyFont="1" applyFill="1" applyBorder="1" applyAlignment="1">
      <alignment horizontal="left" vertical="center" wrapText="1"/>
    </xf>
    <xf numFmtId="0" fontId="73" fillId="2" borderId="48" xfId="8" applyFont="1" applyFill="1" applyBorder="1" applyAlignment="1">
      <alignment horizontal="left" vertical="center" wrapText="1"/>
    </xf>
    <xf numFmtId="0" fontId="73" fillId="2" borderId="10" xfId="8" applyFont="1" applyFill="1" applyBorder="1" applyAlignment="1">
      <alignment horizontal="left" vertical="center" wrapText="1"/>
    </xf>
    <xf numFmtId="0" fontId="73" fillId="2" borderId="46" xfId="8" applyFont="1" applyFill="1" applyBorder="1" applyAlignment="1">
      <alignment horizontal="left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41" fillId="2" borderId="47" xfId="9" applyFont="1" applyFill="1" applyBorder="1" applyAlignment="1" applyProtection="1">
      <alignment horizontal="center" vertical="center" shrinkToFit="1"/>
      <protection hidden="1"/>
    </xf>
    <xf numFmtId="0" fontId="41" fillId="2" borderId="44" xfId="9" applyFont="1" applyFill="1" applyBorder="1" applyAlignment="1" applyProtection="1">
      <alignment horizontal="center" vertical="center" shrinkToFit="1"/>
      <protection hidden="1"/>
    </xf>
    <xf numFmtId="0" fontId="41" fillId="2" borderId="2" xfId="9" applyFont="1" applyFill="1" applyBorder="1" applyAlignment="1">
      <alignment horizontal="center" vertical="center" shrinkToFit="1"/>
    </xf>
    <xf numFmtId="0" fontId="41" fillId="2" borderId="16" xfId="9" applyFont="1" applyFill="1" applyBorder="1" applyAlignment="1">
      <alignment horizontal="center" vertical="center" shrinkToFit="1"/>
    </xf>
    <xf numFmtId="0" fontId="41" fillId="2" borderId="44" xfId="9" applyFont="1" applyFill="1" applyBorder="1" applyAlignment="1">
      <alignment horizontal="center" vertical="center" shrinkToFit="1"/>
    </xf>
    <xf numFmtId="0" fontId="41" fillId="2" borderId="17" xfId="9" applyFont="1" applyFill="1" applyBorder="1" applyAlignment="1">
      <alignment horizontal="center" vertical="center" shrinkToFit="1"/>
    </xf>
    <xf numFmtId="0" fontId="30" fillId="2" borderId="2" xfId="9" applyFont="1" applyFill="1" applyBorder="1" applyAlignment="1">
      <alignment horizontal="center" vertical="center" shrinkToFit="1"/>
    </xf>
    <xf numFmtId="0" fontId="30" fillId="2" borderId="16" xfId="9" applyFont="1" applyFill="1" applyBorder="1" applyAlignment="1">
      <alignment horizontal="center" vertical="center" shrinkToFit="1"/>
    </xf>
    <xf numFmtId="0" fontId="30" fillId="2" borderId="44" xfId="9" applyFont="1" applyFill="1" applyBorder="1" applyAlignment="1">
      <alignment horizontal="center" vertical="center" shrinkToFit="1"/>
    </xf>
    <xf numFmtId="0" fontId="30" fillId="2" borderId="17" xfId="9" applyFont="1" applyFill="1" applyBorder="1" applyAlignment="1">
      <alignment horizontal="center" vertical="center" shrinkToFit="1"/>
    </xf>
    <xf numFmtId="0" fontId="30" fillId="2" borderId="47" xfId="9" applyFont="1" applyFill="1" applyBorder="1" applyAlignment="1">
      <alignment horizontal="center" vertical="center" shrinkToFit="1"/>
    </xf>
    <xf numFmtId="0" fontId="24" fillId="0" borderId="58" xfId="9" applyFont="1" applyBorder="1" applyAlignment="1">
      <alignment horizontal="center" vertical="center" textRotation="255"/>
    </xf>
    <xf numFmtId="0" fontId="24" fillId="2" borderId="44" xfId="9" applyFont="1" applyFill="1" applyBorder="1" applyAlignment="1">
      <alignment horizontal="left" vertical="center" wrapText="1" shrinkToFit="1"/>
    </xf>
    <xf numFmtId="0" fontId="41" fillId="0" borderId="42" xfId="9" applyFont="1" applyBorder="1" applyAlignment="1">
      <alignment horizontal="center" vertical="center" shrinkToFit="1"/>
    </xf>
    <xf numFmtId="0" fontId="30" fillId="0" borderId="42" xfId="9" applyFont="1" applyBorder="1" applyAlignment="1" applyProtection="1">
      <alignment horizontal="center" vertical="center" shrinkToFit="1"/>
      <protection hidden="1"/>
    </xf>
    <xf numFmtId="0" fontId="24" fillId="2" borderId="44" xfId="9" applyFont="1" applyFill="1" applyBorder="1" applyAlignment="1">
      <alignment horizontal="left" vertical="center" wrapText="1"/>
    </xf>
    <xf numFmtId="0" fontId="12" fillId="2" borderId="60" xfId="8" applyFont="1" applyFill="1" applyBorder="1" applyAlignment="1">
      <alignment horizontal="left" vertical="center" wrapText="1"/>
    </xf>
    <xf numFmtId="0" fontId="72" fillId="0" borderId="72" xfId="9" applyFont="1" applyBorder="1" applyAlignment="1">
      <alignment horizontal="left" vertical="center" wrapText="1"/>
    </xf>
    <xf numFmtId="0" fontId="30" fillId="0" borderId="2" xfId="9" applyFont="1" applyBorder="1" applyAlignment="1">
      <alignment horizontal="center" vertical="center" wrapText="1"/>
    </xf>
    <xf numFmtId="0" fontId="30" fillId="0" borderId="1" xfId="9" applyFont="1" applyBorder="1" applyAlignment="1">
      <alignment horizontal="center" vertical="center" wrapText="1"/>
    </xf>
    <xf numFmtId="0" fontId="30" fillId="0" borderId="44" xfId="8" applyFont="1" applyBorder="1" applyAlignment="1">
      <alignment horizontal="center" vertical="center" wrapText="1"/>
    </xf>
    <xf numFmtId="0" fontId="94" fillId="0" borderId="0" xfId="10" applyFont="1" applyAlignment="1">
      <alignment vertical="center" wrapText="1"/>
    </xf>
    <xf numFmtId="0" fontId="24" fillId="0" borderId="6" xfId="9" applyFont="1" applyBorder="1" applyAlignment="1">
      <alignment horizontal="left" vertical="center" wrapText="1"/>
    </xf>
    <xf numFmtId="0" fontId="24" fillId="0" borderId="5" xfId="9" applyFont="1" applyBorder="1" applyAlignment="1">
      <alignment horizontal="left" vertical="center" wrapText="1"/>
    </xf>
    <xf numFmtId="0" fontId="24" fillId="0" borderId="4" xfId="9" applyFont="1" applyBorder="1" applyAlignment="1">
      <alignment horizontal="left" vertical="center" wrapText="1"/>
    </xf>
    <xf numFmtId="0" fontId="92" fillId="0" borderId="21" xfId="7" applyFont="1" applyBorder="1" applyAlignment="1">
      <alignment horizontal="center" vertical="center"/>
    </xf>
    <xf numFmtId="0" fontId="92" fillId="0" borderId="23" xfId="7" applyFont="1" applyBorder="1" applyAlignment="1">
      <alignment horizontal="center" vertical="center"/>
    </xf>
    <xf numFmtId="0" fontId="92" fillId="0" borderId="78" xfId="7" applyFont="1" applyBorder="1" applyAlignment="1">
      <alignment horizontal="center" vertical="center"/>
    </xf>
    <xf numFmtId="0" fontId="48" fillId="0" borderId="3" xfId="9" applyFont="1" applyBorder="1" applyAlignment="1">
      <alignment horizontal="center" vertical="center"/>
    </xf>
    <xf numFmtId="0" fontId="48" fillId="0" borderId="11" xfId="9" applyFont="1" applyBorder="1" applyAlignment="1">
      <alignment horizontal="center" vertical="center"/>
    </xf>
    <xf numFmtId="0" fontId="48" fillId="0" borderId="26" xfId="9" applyFont="1" applyBorder="1" applyAlignment="1">
      <alignment horizontal="center" vertical="center" shrinkToFit="1"/>
    </xf>
    <xf numFmtId="0" fontId="48" fillId="0" borderId="22" xfId="9" applyFont="1" applyBorder="1" applyAlignment="1">
      <alignment horizontal="center" vertical="center" shrinkToFit="1"/>
    </xf>
    <xf numFmtId="0" fontId="48" fillId="0" borderId="11" xfId="9" applyFont="1" applyBorder="1" applyAlignment="1">
      <alignment horizontal="center" vertical="center" shrinkToFit="1"/>
    </xf>
    <xf numFmtId="0" fontId="48" fillId="0" borderId="79" xfId="9" applyFont="1" applyBorder="1" applyAlignment="1">
      <alignment horizontal="center" vertical="center" wrapText="1"/>
    </xf>
    <xf numFmtId="0" fontId="48" fillId="0" borderId="28" xfId="9" applyFont="1" applyBorder="1" applyAlignment="1">
      <alignment horizontal="center" vertical="center" wrapText="1"/>
    </xf>
    <xf numFmtId="0" fontId="48" fillId="0" borderId="29" xfId="9" applyFont="1" applyBorder="1" applyAlignment="1">
      <alignment horizontal="center" vertical="center" wrapText="1"/>
    </xf>
    <xf numFmtId="0" fontId="48" fillId="0" borderId="6" xfId="9" applyFont="1" applyBorder="1" applyAlignment="1">
      <alignment horizontal="center" vertical="center" wrapText="1"/>
    </xf>
    <xf numFmtId="0" fontId="48" fillId="0" borderId="5" xfId="9" applyFont="1" applyBorder="1" applyAlignment="1">
      <alignment horizontal="center" vertical="center" wrapText="1"/>
    </xf>
    <xf numFmtId="0" fontId="48" fillId="0" borderId="76" xfId="9" applyFont="1" applyBorder="1" applyAlignment="1">
      <alignment horizontal="center" vertical="center" wrapText="1"/>
    </xf>
    <xf numFmtId="0" fontId="48" fillId="0" borderId="20" xfId="9" applyFont="1" applyBorder="1" applyAlignment="1">
      <alignment horizontal="center" vertical="center" shrinkToFit="1"/>
    </xf>
    <xf numFmtId="0" fontId="48" fillId="0" borderId="80" xfId="9" applyFont="1" applyBorder="1" applyAlignment="1">
      <alignment horizontal="center" vertical="center" shrinkToFit="1"/>
    </xf>
    <xf numFmtId="0" fontId="48" fillId="0" borderId="18" xfId="9" applyFont="1" applyBorder="1" applyAlignment="1">
      <alignment horizontal="center" vertical="center" shrinkToFit="1"/>
    </xf>
    <xf numFmtId="0" fontId="48" fillId="0" borderId="12" xfId="9" applyFont="1" applyBorder="1" applyAlignment="1">
      <alignment horizontal="center" vertical="center" shrinkToFit="1"/>
    </xf>
    <xf numFmtId="0" fontId="48" fillId="0" borderId="81" xfId="9" applyFont="1" applyBorder="1" applyAlignment="1">
      <alignment horizontal="center" vertical="center" shrinkToFit="1"/>
    </xf>
    <xf numFmtId="0" fontId="48" fillId="0" borderId="13" xfId="9" applyFont="1" applyBorder="1" applyAlignment="1">
      <alignment horizontal="center" vertical="center" shrinkToFit="1"/>
    </xf>
    <xf numFmtId="0" fontId="85" fillId="0" borderId="51" xfId="8" applyFont="1" applyBorder="1" applyAlignment="1">
      <alignment horizontal="center" vertical="center" textRotation="255"/>
    </xf>
    <xf numFmtId="0" fontId="85" fillId="0" borderId="74" xfId="8" applyFont="1" applyBorder="1" applyAlignment="1">
      <alignment horizontal="center" vertical="center" textRotation="255"/>
    </xf>
    <xf numFmtId="0" fontId="12" fillId="0" borderId="44" xfId="8" applyFont="1" applyBorder="1" applyAlignment="1">
      <alignment horizontal="center" vertical="center"/>
    </xf>
    <xf numFmtId="0" fontId="12" fillId="0" borderId="60" xfId="8" applyFont="1" applyBorder="1" applyAlignment="1">
      <alignment horizontal="center" vertical="center"/>
    </xf>
    <xf numFmtId="0" fontId="30" fillId="2" borderId="60" xfId="8" applyFont="1" applyFill="1" applyBorder="1" applyAlignment="1">
      <alignment horizontal="center" vertical="center" wrapText="1"/>
    </xf>
    <xf numFmtId="0" fontId="25" fillId="0" borderId="47" xfId="8" applyFont="1" applyBorder="1" applyAlignment="1">
      <alignment horizontal="left" vertical="center" wrapText="1" shrinkToFit="1"/>
    </xf>
    <xf numFmtId="0" fontId="93" fillId="0" borderId="8" xfId="9" applyFont="1" applyBorder="1" applyAlignment="1">
      <alignment horizontal="left" vertical="top"/>
    </xf>
    <xf numFmtId="0" fontId="93" fillId="0" borderId="0" xfId="9" applyFont="1" applyAlignment="1">
      <alignment horizontal="left" vertical="top"/>
    </xf>
    <xf numFmtId="0" fontId="30" fillId="0" borderId="44" xfId="9" applyFont="1" applyBorder="1" applyAlignment="1">
      <alignment horizontal="center" vertical="center" wrapText="1"/>
    </xf>
    <xf numFmtId="0" fontId="30" fillId="2" borderId="47" xfId="7" applyFont="1" applyFill="1" applyBorder="1" applyAlignment="1">
      <alignment horizontal="center" vertical="center" wrapText="1"/>
    </xf>
    <xf numFmtId="0" fontId="30" fillId="2" borderId="44" xfId="7" applyFont="1" applyFill="1" applyBorder="1" applyAlignment="1">
      <alignment horizontal="center" vertical="center" wrapText="1"/>
    </xf>
    <xf numFmtId="0" fontId="85" fillId="0" borderId="44" xfId="8" applyFont="1" applyBorder="1" applyAlignment="1">
      <alignment horizontal="center" vertical="center" shrinkToFit="1"/>
    </xf>
    <xf numFmtId="0" fontId="85" fillId="0" borderId="60" xfId="8" applyFont="1" applyBorder="1" applyAlignment="1">
      <alignment horizontal="center" vertical="center" shrinkToFit="1"/>
    </xf>
    <xf numFmtId="0" fontId="15" fillId="0" borderId="52" xfId="9" applyFont="1" applyBorder="1" applyAlignment="1">
      <alignment horizontal="center" vertical="center" wrapText="1"/>
    </xf>
    <xf numFmtId="0" fontId="15" fillId="0" borderId="28" xfId="10" applyFont="1" applyBorder="1" applyAlignment="1">
      <alignment horizontal="center" vertical="center" wrapText="1"/>
    </xf>
    <xf numFmtId="0" fontId="27" fillId="0" borderId="29" xfId="8" applyFont="1" applyBorder="1" applyAlignment="1">
      <alignment horizontal="center" vertical="center" wrapText="1"/>
    </xf>
    <xf numFmtId="0" fontId="15" fillId="0" borderId="34" xfId="10" applyFont="1" applyBorder="1" applyAlignment="1">
      <alignment horizontal="center" vertical="center" wrapText="1"/>
    </xf>
    <xf numFmtId="0" fontId="15" fillId="0" borderId="0" xfId="10" applyFont="1" applyAlignment="1">
      <alignment horizontal="center" vertical="center" wrapText="1"/>
    </xf>
    <xf numFmtId="0" fontId="27" fillId="0" borderId="19" xfId="8" applyFont="1" applyBorder="1" applyAlignment="1">
      <alignment horizontal="center" vertical="center" wrapText="1"/>
    </xf>
    <xf numFmtId="0" fontId="15" fillId="0" borderId="43" xfId="10" applyFont="1" applyBorder="1" applyAlignment="1">
      <alignment horizontal="center" vertical="center" wrapText="1"/>
    </xf>
    <xf numFmtId="0" fontId="15" fillId="0" borderId="27" xfId="10" applyFont="1" applyBorder="1" applyAlignment="1">
      <alignment horizontal="center" vertical="center" wrapText="1"/>
    </xf>
    <xf numFmtId="0" fontId="27" fillId="0" borderId="15" xfId="8" applyFont="1" applyBorder="1" applyAlignment="1">
      <alignment horizontal="center" vertical="center" wrapText="1"/>
    </xf>
    <xf numFmtId="176" fontId="15" fillId="0" borderId="45" xfId="9" applyNumberFormat="1" applyFont="1" applyBorder="1" applyAlignment="1">
      <alignment horizontal="center" vertical="center" textRotation="255"/>
    </xf>
    <xf numFmtId="176" fontId="15" fillId="0" borderId="51" xfId="9" applyNumberFormat="1" applyFont="1" applyBorder="1" applyAlignment="1">
      <alignment horizontal="center" vertical="center" textRotation="255"/>
    </xf>
    <xf numFmtId="176" fontId="15" fillId="0" borderId="57" xfId="9" applyNumberFormat="1" applyFont="1" applyBorder="1" applyAlignment="1">
      <alignment horizontal="center" vertical="center" textRotation="255"/>
    </xf>
    <xf numFmtId="0" fontId="15" fillId="0" borderId="47" xfId="9" applyFont="1" applyBorder="1" applyAlignment="1">
      <alignment horizontal="center" vertical="center" textRotation="255" wrapText="1"/>
    </xf>
    <xf numFmtId="0" fontId="15" fillId="0" borderId="44" xfId="9" applyFont="1" applyBorder="1" applyAlignment="1">
      <alignment horizontal="center" vertical="center" textRotation="255" wrapText="1"/>
    </xf>
    <xf numFmtId="0" fontId="15" fillId="0" borderId="58" xfId="9" applyFont="1" applyBorder="1" applyAlignment="1">
      <alignment horizontal="center" vertical="center" textRotation="255" wrapText="1"/>
    </xf>
    <xf numFmtId="0" fontId="15" fillId="0" borderId="47" xfId="9" applyFont="1" applyBorder="1" applyAlignment="1">
      <alignment horizontal="center" vertical="center"/>
    </xf>
    <xf numFmtId="0" fontId="15" fillId="0" borderId="44" xfId="9" applyFont="1" applyBorder="1" applyAlignment="1">
      <alignment horizontal="center" vertical="center"/>
    </xf>
    <xf numFmtId="0" fontId="15" fillId="0" borderId="58" xfId="9" applyFont="1" applyBorder="1" applyAlignment="1">
      <alignment horizontal="center" vertical="center"/>
    </xf>
    <xf numFmtId="0" fontId="29" fillId="0" borderId="47" xfId="9" applyFont="1" applyBorder="1" applyAlignment="1">
      <alignment horizontal="center" vertical="center" textRotation="255"/>
    </xf>
    <xf numFmtId="0" fontId="29" fillId="0" borderId="44" xfId="9" applyFont="1" applyBorder="1" applyAlignment="1">
      <alignment horizontal="center" vertical="center" textRotation="255"/>
    </xf>
    <xf numFmtId="0" fontId="29" fillId="0" borderId="58" xfId="9" applyFont="1" applyBorder="1" applyAlignment="1">
      <alignment horizontal="center" vertical="center" textRotation="255"/>
    </xf>
    <xf numFmtId="0" fontId="41" fillId="0" borderId="47" xfId="9" applyFont="1" applyBorder="1" applyAlignment="1">
      <alignment horizontal="center" vertical="center" wrapText="1"/>
    </xf>
    <xf numFmtId="0" fontId="41" fillId="0" borderId="60" xfId="9" applyFont="1" applyBorder="1" applyAlignment="1">
      <alignment horizontal="center" vertical="center" wrapText="1"/>
    </xf>
    <xf numFmtId="0" fontId="15" fillId="0" borderId="47" xfId="8" applyFont="1" applyBorder="1" applyAlignment="1">
      <alignment horizontal="left" vertical="center" wrapText="1"/>
    </xf>
    <xf numFmtId="0" fontId="15" fillId="0" borderId="60" xfId="8" applyFont="1" applyBorder="1" applyAlignment="1">
      <alignment horizontal="left" vertical="center" wrapText="1"/>
    </xf>
    <xf numFmtId="0" fontId="13" fillId="0" borderId="47" xfId="9" applyFont="1" applyBorder="1" applyAlignment="1">
      <alignment horizontal="center" vertical="center" shrinkToFit="1"/>
    </xf>
    <xf numFmtId="0" fontId="13" fillId="0" borderId="44" xfId="9" applyFont="1" applyBorder="1" applyAlignment="1">
      <alignment horizontal="center" vertical="center" shrinkToFit="1"/>
    </xf>
    <xf numFmtId="0" fontId="13" fillId="0" borderId="58" xfId="9" applyFont="1" applyBorder="1" applyAlignment="1">
      <alignment horizontal="center" vertical="center" shrinkToFit="1"/>
    </xf>
    <xf numFmtId="0" fontId="37" fillId="0" borderId="47" xfId="9" applyFont="1" applyBorder="1" applyAlignment="1" applyProtection="1">
      <alignment horizontal="center" vertical="center" shrinkToFit="1"/>
      <protection hidden="1"/>
    </xf>
    <xf numFmtId="0" fontId="15" fillId="0" borderId="44" xfId="8" applyFont="1" applyBorder="1" applyAlignment="1">
      <alignment horizontal="left" vertical="center" wrapText="1"/>
    </xf>
    <xf numFmtId="0" fontId="41" fillId="0" borderId="44" xfId="9" applyFont="1" applyBorder="1" applyAlignment="1">
      <alignment horizontal="center" vertical="center" wrapText="1"/>
    </xf>
    <xf numFmtId="0" fontId="41" fillId="0" borderId="34" xfId="9" applyFont="1" applyBorder="1" applyAlignment="1">
      <alignment horizontal="center" vertical="center" wrapText="1"/>
    </xf>
    <xf numFmtId="0" fontId="37" fillId="0" borderId="47" xfId="9" applyFont="1" applyBorder="1" applyAlignment="1">
      <alignment horizontal="center" vertical="center" shrinkToFit="1"/>
    </xf>
    <xf numFmtId="179" fontId="37" fillId="0" borderId="47" xfId="9" applyNumberFormat="1" applyFont="1" applyBorder="1" applyAlignment="1">
      <alignment horizontal="center" vertical="center" shrinkToFit="1"/>
    </xf>
    <xf numFmtId="179" fontId="37" fillId="0" borderId="44" xfId="9" applyNumberFormat="1" applyFont="1" applyBorder="1" applyAlignment="1">
      <alignment horizontal="center" vertical="center" shrinkToFit="1"/>
    </xf>
    <xf numFmtId="179" fontId="37" fillId="0" borderId="58" xfId="9" applyNumberFormat="1" applyFont="1" applyBorder="1" applyAlignment="1">
      <alignment horizontal="center" vertical="center" shrinkToFit="1"/>
    </xf>
    <xf numFmtId="0" fontId="41" fillId="0" borderId="26" xfId="7" applyFont="1" applyBorder="1" applyAlignment="1">
      <alignment horizontal="center" vertical="center" wrapText="1"/>
    </xf>
    <xf numFmtId="0" fontId="41" fillId="0" borderId="43" xfId="7" applyFont="1" applyBorder="1" applyAlignment="1">
      <alignment horizontal="center" vertical="center" wrapText="1"/>
    </xf>
    <xf numFmtId="0" fontId="41" fillId="0" borderId="34" xfId="7" applyFont="1" applyBorder="1" applyAlignment="1">
      <alignment horizontal="center" vertical="center" wrapText="1"/>
    </xf>
    <xf numFmtId="0" fontId="15" fillId="0" borderId="47" xfId="9" applyFont="1" applyBorder="1" applyAlignment="1">
      <alignment horizontal="left" vertical="center" wrapText="1" shrinkToFit="1"/>
    </xf>
    <xf numFmtId="0" fontId="15" fillId="0" borderId="60" xfId="9" applyFont="1" applyBorder="1" applyAlignment="1">
      <alignment horizontal="left" vertical="center" wrapText="1" shrinkToFit="1"/>
    </xf>
    <xf numFmtId="176" fontId="15" fillId="0" borderId="65" xfId="9" applyNumberFormat="1" applyFont="1" applyBorder="1" applyAlignment="1">
      <alignment horizontal="center" vertical="center" textRotation="255"/>
    </xf>
    <xf numFmtId="0" fontId="29" fillId="0" borderId="41" xfId="9" applyFont="1" applyBorder="1" applyAlignment="1">
      <alignment horizontal="center" vertical="center" textRotation="255" wrapText="1"/>
    </xf>
    <xf numFmtId="0" fontId="29" fillId="0" borderId="19" xfId="9" applyFont="1" applyBorder="1" applyAlignment="1">
      <alignment horizontal="center" vertical="center" textRotation="255"/>
    </xf>
    <xf numFmtId="0" fontId="15" fillId="0" borderId="42" xfId="9" applyFont="1" applyBorder="1" applyAlignment="1">
      <alignment horizontal="center" vertical="center"/>
    </xf>
    <xf numFmtId="0" fontId="15" fillId="0" borderId="44" xfId="8" applyFont="1" applyBorder="1" applyAlignment="1">
      <alignment horizontal="center" vertical="center"/>
    </xf>
    <xf numFmtId="0" fontId="29" fillId="0" borderId="42" xfId="9" applyFont="1" applyBorder="1" applyAlignment="1">
      <alignment horizontal="center" vertical="center" textRotation="255"/>
    </xf>
    <xf numFmtId="0" fontId="41" fillId="0" borderId="42" xfId="9" applyFont="1" applyBorder="1" applyAlignment="1">
      <alignment horizontal="center" vertical="center" wrapText="1"/>
    </xf>
    <xf numFmtId="0" fontId="92" fillId="0" borderId="69" xfId="9" applyFont="1" applyBorder="1" applyAlignment="1">
      <alignment vertical="center" wrapText="1"/>
    </xf>
    <xf numFmtId="0" fontId="92" fillId="0" borderId="84" xfId="9" applyFont="1" applyBorder="1" applyAlignment="1">
      <alignment vertical="center" wrapText="1"/>
    </xf>
    <xf numFmtId="0" fontId="92" fillId="0" borderId="83" xfId="9" applyFont="1" applyBorder="1" applyAlignment="1">
      <alignment vertical="center" wrapText="1"/>
    </xf>
    <xf numFmtId="0" fontId="59" fillId="0" borderId="47" xfId="9" applyFont="1" applyBorder="1" applyAlignment="1">
      <alignment horizontal="left" vertical="center" wrapText="1" shrinkToFit="1"/>
    </xf>
    <xf numFmtId="0" fontId="59" fillId="0" borderId="44" xfId="9" applyFont="1" applyBorder="1" applyAlignment="1">
      <alignment horizontal="left" vertical="center" wrapText="1" shrinkToFit="1"/>
    </xf>
    <xf numFmtId="0" fontId="59" fillId="0" borderId="60" xfId="8" applyFont="1" applyBorder="1" applyAlignment="1">
      <alignment horizontal="left" vertical="center" wrapText="1"/>
    </xf>
    <xf numFmtId="0" fontId="13" fillId="0" borderId="66" xfId="9" applyFont="1" applyBorder="1" applyAlignment="1">
      <alignment horizontal="center" vertical="center" shrinkToFit="1"/>
    </xf>
    <xf numFmtId="0" fontId="59" fillId="0" borderId="60" xfId="9" applyFont="1" applyBorder="1" applyAlignment="1">
      <alignment horizontal="left" vertical="center" wrapText="1" shrinkToFit="1"/>
    </xf>
    <xf numFmtId="179" fontId="37" fillId="0" borderId="64" xfId="9" applyNumberFormat="1" applyFont="1" applyBorder="1" applyAlignment="1">
      <alignment horizontal="center" vertical="center" shrinkToFit="1"/>
    </xf>
    <xf numFmtId="0" fontId="15" fillId="0" borderId="47" xfId="9" applyFont="1" applyBorder="1" applyAlignment="1">
      <alignment horizontal="left" vertical="center" wrapText="1"/>
    </xf>
    <xf numFmtId="0" fontId="15" fillId="0" borderId="44" xfId="9" applyFont="1" applyBorder="1" applyAlignment="1">
      <alignment horizontal="left" vertical="center" wrapText="1"/>
    </xf>
    <xf numFmtId="0" fontId="15" fillId="0" borderId="60" xfId="9" applyFont="1" applyBorder="1" applyAlignment="1">
      <alignment horizontal="left" vertical="center" wrapText="1"/>
    </xf>
    <xf numFmtId="0" fontId="15" fillId="0" borderId="42" xfId="9" applyFont="1" applyBorder="1" applyAlignment="1">
      <alignment horizontal="center" vertical="center" textRotation="255"/>
    </xf>
    <xf numFmtId="0" fontId="15" fillId="0" borderId="58" xfId="9" applyFont="1" applyBorder="1" applyAlignment="1">
      <alignment horizontal="center" vertical="center" textRotation="255"/>
    </xf>
    <xf numFmtId="0" fontId="41" fillId="0" borderId="40" xfId="7" applyFont="1" applyBorder="1" applyAlignment="1">
      <alignment horizontal="center" vertical="center" wrapText="1"/>
    </xf>
    <xf numFmtId="0" fontId="41" fillId="0" borderId="69" xfId="7" applyFont="1" applyBorder="1" applyAlignment="1">
      <alignment horizontal="center" vertical="center" wrapText="1"/>
    </xf>
    <xf numFmtId="0" fontId="41" fillId="0" borderId="42" xfId="7" applyFont="1" applyBorder="1" applyAlignment="1">
      <alignment horizontal="center" vertical="center" wrapText="1"/>
    </xf>
    <xf numFmtId="0" fontId="41" fillId="0" borderId="85" xfId="7" applyFont="1" applyBorder="1" applyAlignment="1">
      <alignment horizontal="center" vertical="center" wrapText="1"/>
    </xf>
    <xf numFmtId="0" fontId="15" fillId="0" borderId="42" xfId="7" applyFont="1" applyBorder="1" applyAlignment="1">
      <alignment horizontal="left" vertical="center" wrapText="1"/>
    </xf>
    <xf numFmtId="0" fontId="15" fillId="0" borderId="44" xfId="7" applyFont="1" applyBorder="1" applyAlignment="1">
      <alignment horizontal="left" vertical="center" wrapText="1"/>
    </xf>
    <xf numFmtId="0" fontId="41" fillId="0" borderId="47" xfId="7" applyFont="1" applyBorder="1" applyAlignment="1">
      <alignment horizontal="center" vertical="center" wrapText="1"/>
    </xf>
    <xf numFmtId="0" fontId="41" fillId="0" borderId="44" xfId="7" applyFont="1" applyBorder="1" applyAlignment="1">
      <alignment horizontal="center" vertical="center" wrapText="1"/>
    </xf>
    <xf numFmtId="0" fontId="41" fillId="0" borderId="60" xfId="7" applyFont="1" applyBorder="1" applyAlignment="1">
      <alignment horizontal="center" vertical="center" wrapText="1"/>
    </xf>
    <xf numFmtId="0" fontId="13" fillId="2" borderId="47" xfId="9" applyFont="1" applyFill="1" applyBorder="1" applyAlignment="1" applyProtection="1">
      <alignment horizontal="center" vertical="center" shrinkToFit="1"/>
      <protection hidden="1"/>
    </xf>
    <xf numFmtId="0" fontId="13" fillId="2" borderId="44" xfId="9" applyFont="1" applyFill="1" applyBorder="1" applyAlignment="1" applyProtection="1">
      <alignment horizontal="center" vertical="center" shrinkToFit="1"/>
      <protection hidden="1"/>
    </xf>
    <xf numFmtId="0" fontId="13" fillId="2" borderId="58" xfId="9" applyFont="1" applyFill="1" applyBorder="1" applyAlignment="1" applyProtection="1">
      <alignment horizontal="center" vertical="center" shrinkToFit="1"/>
      <protection hidden="1"/>
    </xf>
    <xf numFmtId="0" fontId="13" fillId="2" borderId="2" xfId="9" applyFont="1" applyFill="1" applyBorder="1" applyAlignment="1">
      <alignment horizontal="center" vertical="center" shrinkToFit="1"/>
    </xf>
    <xf numFmtId="0" fontId="13" fillId="2" borderId="16" xfId="9" applyFont="1" applyFill="1" applyBorder="1" applyAlignment="1">
      <alignment horizontal="center" vertical="center" shrinkToFit="1"/>
    </xf>
    <xf numFmtId="0" fontId="13" fillId="2" borderId="44" xfId="9" applyFont="1" applyFill="1" applyBorder="1" applyAlignment="1">
      <alignment horizontal="center" vertical="center" shrinkToFit="1"/>
    </xf>
    <xf numFmtId="0" fontId="13" fillId="2" borderId="17" xfId="9" applyFont="1" applyFill="1" applyBorder="1" applyAlignment="1">
      <alignment horizontal="center" vertical="center" shrinkToFit="1"/>
    </xf>
    <xf numFmtId="0" fontId="13" fillId="2" borderId="31" xfId="9" applyFont="1" applyFill="1" applyBorder="1" applyAlignment="1">
      <alignment horizontal="center" vertical="center" shrinkToFit="1"/>
    </xf>
    <xf numFmtId="0" fontId="15" fillId="0" borderId="42" xfId="8" applyFont="1" applyBorder="1" applyAlignment="1">
      <alignment horizontal="left" vertical="center" wrapText="1"/>
    </xf>
    <xf numFmtId="0" fontId="48" fillId="0" borderId="47" xfId="8" applyFont="1" applyBorder="1" applyAlignment="1">
      <alignment horizontal="left" vertical="center" wrapText="1"/>
    </xf>
    <xf numFmtId="0" fontId="48" fillId="0" borderId="44" xfId="8" applyFont="1" applyBorder="1" applyAlignment="1">
      <alignment horizontal="left" vertical="center" wrapText="1"/>
    </xf>
    <xf numFmtId="0" fontId="48" fillId="0" borderId="60" xfId="8" applyFont="1" applyBorder="1" applyAlignment="1">
      <alignment horizontal="left" vertical="center" wrapText="1"/>
    </xf>
    <xf numFmtId="0" fontId="30" fillId="0" borderId="47" xfId="8" applyFont="1" applyBorder="1" applyAlignment="1">
      <alignment horizontal="center" vertical="center" wrapText="1"/>
    </xf>
    <xf numFmtId="0" fontId="41" fillId="0" borderId="2" xfId="9" applyFont="1" applyBorder="1" applyAlignment="1">
      <alignment horizontal="center" vertical="center" wrapText="1"/>
    </xf>
    <xf numFmtId="0" fontId="51" fillId="0" borderId="63" xfId="8" applyFont="1" applyBorder="1" applyAlignment="1">
      <alignment horizontal="left" vertical="center" wrapText="1"/>
    </xf>
    <xf numFmtId="0" fontId="51" fillId="0" borderId="25" xfId="8" applyFont="1" applyBorder="1" applyAlignment="1">
      <alignment horizontal="left" vertical="center" wrapText="1"/>
    </xf>
    <xf numFmtId="0" fontId="51" fillId="0" borderId="71" xfId="8" applyFont="1" applyBorder="1" applyAlignment="1">
      <alignment horizontal="left" vertical="center" wrapText="1"/>
    </xf>
    <xf numFmtId="0" fontId="13" fillId="0" borderId="42" xfId="9" applyFont="1" applyBorder="1" applyAlignment="1">
      <alignment horizontal="center" vertical="center" shrinkToFit="1"/>
    </xf>
    <xf numFmtId="0" fontId="65" fillId="0" borderId="72" xfId="9" applyFont="1" applyBorder="1" applyAlignment="1">
      <alignment horizontal="left" vertical="center" wrapText="1"/>
    </xf>
    <xf numFmtId="0" fontId="65" fillId="0" borderId="23" xfId="0" applyFont="1" applyBorder="1" applyAlignment="1">
      <alignment horizontal="left" vertical="center" wrapText="1"/>
    </xf>
    <xf numFmtId="0" fontId="27" fillId="0" borderId="51" xfId="8" applyFont="1" applyBorder="1" applyAlignment="1">
      <alignment horizontal="center" vertical="center" textRotation="255"/>
    </xf>
    <xf numFmtId="0" fontId="27" fillId="0" borderId="74" xfId="8" applyFont="1" applyBorder="1" applyAlignment="1">
      <alignment horizontal="center" vertical="center" textRotation="255"/>
    </xf>
    <xf numFmtId="0" fontId="27" fillId="0" borderId="44" xfId="8" applyFont="1" applyBorder="1" applyAlignment="1">
      <alignment horizontal="center" vertical="center" textRotation="255"/>
    </xf>
    <xf numFmtId="0" fontId="27" fillId="0" borderId="60" xfId="8" applyFont="1" applyBorder="1" applyAlignment="1">
      <alignment horizontal="center" vertical="center" textRotation="255"/>
    </xf>
    <xf numFmtId="0" fontId="27" fillId="0" borderId="44" xfId="8" applyFont="1" applyBorder="1" applyAlignment="1">
      <alignment horizontal="center" vertical="center"/>
    </xf>
    <xf numFmtId="0" fontId="27" fillId="0" borderId="60" xfId="8" applyFont="1" applyBorder="1" applyAlignment="1">
      <alignment horizontal="center" vertical="center"/>
    </xf>
    <xf numFmtId="0" fontId="41" fillId="0" borderId="60" xfId="8" applyFont="1" applyBorder="1" applyAlignment="1">
      <alignment horizontal="center" vertical="center" wrapText="1"/>
    </xf>
    <xf numFmtId="0" fontId="15" fillId="0" borderId="47" xfId="8" applyFont="1" applyBorder="1" applyAlignment="1">
      <alignment horizontal="left" vertical="center" wrapText="1" shrinkToFit="1"/>
    </xf>
    <xf numFmtId="0" fontId="15" fillId="0" borderId="44" xfId="8" applyFont="1" applyBorder="1" applyAlignment="1">
      <alignment horizontal="left" vertical="center" wrapText="1" shrinkToFit="1"/>
    </xf>
    <xf numFmtId="0" fontId="41" fillId="0" borderId="1" xfId="9" applyFont="1" applyBorder="1" applyAlignment="1">
      <alignment horizontal="center" vertical="center" wrapText="1"/>
    </xf>
    <xf numFmtId="0" fontId="63" fillId="0" borderId="8" xfId="9" applyFont="1" applyBorder="1" applyAlignment="1">
      <alignment horizontal="left" vertical="top"/>
    </xf>
    <xf numFmtId="0" fontId="63" fillId="0" borderId="0" xfId="9" applyFont="1" applyAlignment="1">
      <alignment horizontal="left" vertical="top"/>
    </xf>
    <xf numFmtId="0" fontId="27" fillId="0" borderId="60" xfId="8" applyFont="1" applyBorder="1" applyAlignment="1">
      <alignment horizontal="left" vertical="center" wrapText="1"/>
    </xf>
    <xf numFmtId="0" fontId="69" fillId="0" borderId="72" xfId="9" applyFont="1" applyBorder="1" applyAlignment="1">
      <alignment horizontal="left" vertical="center" wrapText="1"/>
    </xf>
    <xf numFmtId="0" fontId="69" fillId="0" borderId="23" xfId="9" applyFont="1" applyBorder="1" applyAlignment="1">
      <alignment horizontal="left" vertical="center" wrapText="1"/>
    </xf>
    <xf numFmtId="0" fontId="69" fillId="0" borderId="78" xfId="9" applyFont="1" applyBorder="1" applyAlignment="1">
      <alignment horizontal="left" vertical="center" wrapText="1"/>
    </xf>
    <xf numFmtId="0" fontId="27" fillId="0" borderId="44" xfId="8" applyFont="1" applyBorder="1" applyAlignment="1">
      <alignment horizontal="center" vertical="center" shrinkToFit="1"/>
    </xf>
    <xf numFmtId="0" fontId="27" fillId="0" borderId="60" xfId="8" applyFont="1" applyBorder="1" applyAlignment="1">
      <alignment horizontal="center" vertical="center" shrinkToFit="1"/>
    </xf>
    <xf numFmtId="0" fontId="66" fillId="0" borderId="26" xfId="9" applyFont="1" applyBorder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11" xfId="0" applyFont="1" applyBorder="1" applyAlignment="1">
      <alignment horizontal="left" vertical="center" wrapText="1"/>
    </xf>
    <xf numFmtId="0" fontId="66" fillId="0" borderId="52" xfId="9" applyFont="1" applyBorder="1" applyAlignment="1">
      <alignment horizontal="left" vertical="center" wrapText="1"/>
    </xf>
    <xf numFmtId="0" fontId="66" fillId="0" borderId="28" xfId="0" applyFont="1" applyBorder="1" applyAlignment="1">
      <alignment horizontal="left" vertical="center" wrapText="1"/>
    </xf>
    <xf numFmtId="0" fontId="66" fillId="0" borderId="29" xfId="0" applyFont="1" applyBorder="1" applyAlignment="1">
      <alignment horizontal="left" vertical="center" wrapText="1"/>
    </xf>
    <xf numFmtId="179" fontId="37" fillId="0" borderId="42" xfId="9" applyNumberFormat="1" applyFont="1" applyBorder="1" applyAlignment="1">
      <alignment horizontal="center" vertical="center" shrinkToFit="1"/>
    </xf>
    <xf numFmtId="176" fontId="15" fillId="2" borderId="45" xfId="9" applyNumberFormat="1" applyFont="1" applyFill="1" applyBorder="1" applyAlignment="1">
      <alignment horizontal="center" vertical="center" textRotation="255"/>
    </xf>
    <xf numFmtId="176" fontId="15" fillId="2" borderId="51" xfId="9" applyNumberFormat="1" applyFont="1" applyFill="1" applyBorder="1" applyAlignment="1">
      <alignment horizontal="center" vertical="center" textRotation="255"/>
    </xf>
    <xf numFmtId="176" fontId="15" fillId="2" borderId="57" xfId="9" applyNumberFormat="1" applyFont="1" applyFill="1" applyBorder="1" applyAlignment="1">
      <alignment horizontal="center" vertical="center" textRotation="255"/>
    </xf>
    <xf numFmtId="0" fontId="15" fillId="2" borderId="47" xfId="9" applyFont="1" applyFill="1" applyBorder="1" applyAlignment="1">
      <alignment horizontal="center" vertical="center" textRotation="255" wrapText="1"/>
    </xf>
    <xf numFmtId="0" fontId="15" fillId="2" borderId="44" xfId="9" applyFont="1" applyFill="1" applyBorder="1" applyAlignment="1">
      <alignment horizontal="center" vertical="center" textRotation="255" wrapText="1"/>
    </xf>
    <xf numFmtId="0" fontId="15" fillId="2" borderId="58" xfId="9" applyFont="1" applyFill="1" applyBorder="1" applyAlignment="1">
      <alignment horizontal="center" vertical="center" textRotation="255" wrapText="1"/>
    </xf>
    <xf numFmtId="0" fontId="15" fillId="2" borderId="47" xfId="9" applyFont="1" applyFill="1" applyBorder="1" applyAlignment="1">
      <alignment horizontal="center" vertical="center"/>
    </xf>
    <xf numFmtId="0" fontId="15" fillId="2" borderId="44" xfId="9" applyFont="1" applyFill="1" applyBorder="1" applyAlignment="1">
      <alignment horizontal="center" vertical="center"/>
    </xf>
    <xf numFmtId="0" fontId="15" fillId="2" borderId="58" xfId="9" applyFont="1" applyFill="1" applyBorder="1" applyAlignment="1">
      <alignment horizontal="center" vertical="center"/>
    </xf>
    <xf numFmtId="0" fontId="29" fillId="2" borderId="47" xfId="9" applyFont="1" applyFill="1" applyBorder="1" applyAlignment="1">
      <alignment horizontal="center" vertical="center" textRotation="255"/>
    </xf>
    <xf numFmtId="0" fontId="29" fillId="2" borderId="44" xfId="9" applyFont="1" applyFill="1" applyBorder="1" applyAlignment="1">
      <alignment horizontal="center" vertical="center" textRotation="255"/>
    </xf>
    <xf numFmtId="0" fontId="29" fillId="2" borderId="58" xfId="9" applyFont="1" applyFill="1" applyBorder="1" applyAlignment="1">
      <alignment horizontal="center" vertical="center" textRotation="255"/>
    </xf>
    <xf numFmtId="0" fontId="41" fillId="2" borderId="47" xfId="9" applyFont="1" applyFill="1" applyBorder="1" applyAlignment="1">
      <alignment horizontal="center" vertical="center" wrapText="1"/>
    </xf>
    <xf numFmtId="0" fontId="41" fillId="2" borderId="60" xfId="9" applyFont="1" applyFill="1" applyBorder="1" applyAlignment="1">
      <alignment horizontal="center" vertical="center" wrapText="1"/>
    </xf>
    <xf numFmtId="0" fontId="15" fillId="2" borderId="47" xfId="8" applyFont="1" applyFill="1" applyBorder="1" applyAlignment="1">
      <alignment horizontal="left" vertical="center" wrapText="1"/>
    </xf>
    <xf numFmtId="0" fontId="15" fillId="2" borderId="60" xfId="8" applyFont="1" applyFill="1" applyBorder="1" applyAlignment="1">
      <alignment horizontal="left" vertical="center" wrapText="1"/>
    </xf>
    <xf numFmtId="0" fontId="41" fillId="2" borderId="47" xfId="9" applyFont="1" applyFill="1" applyBorder="1" applyAlignment="1">
      <alignment horizontal="center" vertical="center" shrinkToFit="1"/>
    </xf>
    <xf numFmtId="0" fontId="41" fillId="2" borderId="58" xfId="9" applyFont="1" applyFill="1" applyBorder="1" applyAlignment="1">
      <alignment horizontal="center" vertical="center" shrinkToFit="1"/>
    </xf>
    <xf numFmtId="0" fontId="30" fillId="2" borderId="47" xfId="9" applyFont="1" applyFill="1" applyBorder="1" applyAlignment="1" applyProtection="1">
      <alignment horizontal="center" vertical="center" shrinkToFit="1"/>
      <protection hidden="1"/>
    </xf>
    <xf numFmtId="0" fontId="30" fillId="2" borderId="44" xfId="9" applyFont="1" applyFill="1" applyBorder="1" applyAlignment="1" applyProtection="1">
      <alignment horizontal="center" vertical="center" shrinkToFit="1"/>
      <protection hidden="1"/>
    </xf>
    <xf numFmtId="0" fontId="30" fillId="2" borderId="58" xfId="9" applyFont="1" applyFill="1" applyBorder="1" applyAlignment="1" applyProtection="1">
      <alignment horizontal="center" vertical="center" shrinkToFit="1"/>
      <protection hidden="1"/>
    </xf>
    <xf numFmtId="0" fontId="15" fillId="2" borderId="44" xfId="8" applyFont="1" applyFill="1" applyBorder="1" applyAlignment="1">
      <alignment horizontal="left" vertical="center" wrapText="1"/>
    </xf>
    <xf numFmtId="0" fontId="41" fillId="2" borderId="2" xfId="9" applyFont="1" applyFill="1" applyBorder="1" applyAlignment="1">
      <alignment horizontal="center" vertical="center" wrapText="1"/>
    </xf>
    <xf numFmtId="0" fontId="41" fillId="2" borderId="44" xfId="9" applyFont="1" applyFill="1" applyBorder="1" applyAlignment="1">
      <alignment horizontal="center" vertical="center" wrapText="1"/>
    </xf>
    <xf numFmtId="0" fontId="41" fillId="2" borderId="1" xfId="9" applyFont="1" applyFill="1" applyBorder="1" applyAlignment="1">
      <alignment horizontal="center" vertical="center" wrapText="1"/>
    </xf>
    <xf numFmtId="0" fontId="15" fillId="2" borderId="47" xfId="8" applyFont="1" applyFill="1" applyBorder="1" applyAlignment="1">
      <alignment horizontal="left" vertical="center" wrapText="1" shrinkToFit="1"/>
    </xf>
    <xf numFmtId="0" fontId="15" fillId="2" borderId="44" xfId="8" applyFont="1" applyFill="1" applyBorder="1" applyAlignment="1">
      <alignment horizontal="left" vertical="center" wrapText="1" shrinkToFit="1"/>
    </xf>
    <xf numFmtId="0" fontId="15" fillId="2" borderId="60" xfId="8" applyFont="1" applyFill="1" applyBorder="1" applyAlignment="1">
      <alignment horizontal="left" vertical="center" wrapText="1" shrinkToFit="1"/>
    </xf>
    <xf numFmtId="0" fontId="41" fillId="2" borderId="26" xfId="7" applyFont="1" applyFill="1" applyBorder="1" applyAlignment="1">
      <alignment horizontal="center" vertical="center" wrapText="1"/>
    </xf>
    <xf numFmtId="0" fontId="41" fillId="2" borderId="43" xfId="7" applyFont="1" applyFill="1" applyBorder="1" applyAlignment="1">
      <alignment horizontal="center" vertical="center" wrapText="1"/>
    </xf>
    <xf numFmtId="0" fontId="41" fillId="2" borderId="34" xfId="7" applyFont="1" applyFill="1" applyBorder="1" applyAlignment="1">
      <alignment horizontal="center" vertical="center" wrapText="1"/>
    </xf>
    <xf numFmtId="0" fontId="15" fillId="2" borderId="47" xfId="7" applyFont="1" applyFill="1" applyBorder="1" applyAlignment="1">
      <alignment horizontal="left" vertical="center" wrapText="1"/>
    </xf>
    <xf numFmtId="0" fontId="15" fillId="2" borderId="44" xfId="7" applyFont="1" applyFill="1" applyBorder="1" applyAlignment="1">
      <alignment horizontal="left" vertical="center" wrapText="1"/>
    </xf>
    <xf numFmtId="0" fontId="30" fillId="2" borderId="58" xfId="9" applyFont="1" applyFill="1" applyBorder="1" applyAlignment="1">
      <alignment horizontal="center" vertical="center" shrinkToFit="1"/>
    </xf>
    <xf numFmtId="179" fontId="30" fillId="2" borderId="47" xfId="9" applyNumberFormat="1" applyFont="1" applyFill="1" applyBorder="1" applyAlignment="1">
      <alignment horizontal="center" vertical="center" shrinkToFit="1"/>
    </xf>
    <xf numFmtId="179" fontId="30" fillId="2" borderId="44" xfId="9" applyNumberFormat="1" applyFont="1" applyFill="1" applyBorder="1" applyAlignment="1">
      <alignment horizontal="center" vertical="center" shrinkToFit="1"/>
    </xf>
    <xf numFmtId="179" fontId="30" fillId="2" borderId="58" xfId="9" applyNumberFormat="1" applyFont="1" applyFill="1" applyBorder="1" applyAlignment="1">
      <alignment horizontal="center" vertical="center" shrinkToFit="1"/>
    </xf>
    <xf numFmtId="0" fontId="59" fillId="2" borderId="47" xfId="9" applyFont="1" applyFill="1" applyBorder="1" applyAlignment="1">
      <alignment horizontal="left" vertical="center" wrapText="1" shrinkToFit="1"/>
    </xf>
    <xf numFmtId="0" fontId="59" fillId="2" borderId="60" xfId="9" applyFont="1" applyFill="1" applyBorder="1" applyAlignment="1">
      <alignment horizontal="left" vertical="center" wrapText="1" shrinkToFit="1"/>
    </xf>
    <xf numFmtId="176" fontId="15" fillId="2" borderId="65" xfId="9" applyNumberFormat="1" applyFont="1" applyFill="1" applyBorder="1" applyAlignment="1">
      <alignment horizontal="center" vertical="center" textRotation="255"/>
    </xf>
    <xf numFmtId="0" fontId="29" fillId="2" borderId="41" xfId="9" applyFont="1" applyFill="1" applyBorder="1" applyAlignment="1">
      <alignment horizontal="center" vertical="center" textRotation="255" wrapText="1"/>
    </xf>
    <xf numFmtId="0" fontId="29" fillId="2" borderId="19" xfId="9" applyFont="1" applyFill="1" applyBorder="1" applyAlignment="1">
      <alignment horizontal="center" vertical="center" textRotation="255"/>
    </xf>
    <xf numFmtId="0" fontId="15" fillId="2" borderId="42" xfId="9" applyFont="1" applyFill="1" applyBorder="1" applyAlignment="1">
      <alignment horizontal="center" vertical="center"/>
    </xf>
    <xf numFmtId="0" fontId="15" fillId="2" borderId="44" xfId="8" applyFont="1" applyFill="1" applyBorder="1" applyAlignment="1">
      <alignment horizontal="center" vertical="center"/>
    </xf>
    <xf numFmtId="0" fontId="29" fillId="2" borderId="42" xfId="9" applyFont="1" applyFill="1" applyBorder="1" applyAlignment="1">
      <alignment horizontal="center" vertical="center" textRotation="255"/>
    </xf>
    <xf numFmtId="0" fontId="41" fillId="2" borderId="42" xfId="9" applyFont="1" applyFill="1" applyBorder="1" applyAlignment="1">
      <alignment horizontal="center" vertical="center" wrapText="1"/>
    </xf>
    <xf numFmtId="0" fontId="92" fillId="2" borderId="69" xfId="9" applyFont="1" applyFill="1" applyBorder="1" applyAlignment="1">
      <alignment vertical="center" wrapText="1"/>
    </xf>
    <xf numFmtId="0" fontId="92" fillId="2" borderId="84" xfId="9" applyFont="1" applyFill="1" applyBorder="1" applyAlignment="1">
      <alignment vertical="center" wrapText="1"/>
    </xf>
    <xf numFmtId="0" fontId="92" fillId="2" borderId="83" xfId="9" applyFont="1" applyFill="1" applyBorder="1" applyAlignment="1">
      <alignment vertical="center" wrapText="1"/>
    </xf>
    <xf numFmtId="0" fontId="15" fillId="2" borderId="47" xfId="9" applyFont="1" applyFill="1" applyBorder="1" applyAlignment="1">
      <alignment horizontal="left" vertical="center" wrapText="1" shrinkToFit="1"/>
    </xf>
    <xf numFmtId="0" fontId="15" fillId="2" borderId="44" xfId="9" applyFont="1" applyFill="1" applyBorder="1" applyAlignment="1">
      <alignment horizontal="left" vertical="center" wrapText="1" shrinkToFit="1"/>
    </xf>
    <xf numFmtId="0" fontId="41" fillId="2" borderId="66" xfId="9" applyFont="1" applyFill="1" applyBorder="1" applyAlignment="1">
      <alignment horizontal="center" vertical="center" shrinkToFit="1"/>
    </xf>
    <xf numFmtId="0" fontId="30" fillId="2" borderId="66" xfId="9" applyFont="1" applyFill="1" applyBorder="1" applyAlignment="1" applyProtection="1">
      <alignment horizontal="center" vertical="center" shrinkToFit="1"/>
      <protection hidden="1"/>
    </xf>
    <xf numFmtId="0" fontId="30" fillId="2" borderId="66" xfId="9" applyFont="1" applyFill="1" applyBorder="1" applyAlignment="1">
      <alignment horizontal="center" vertical="center" shrinkToFit="1"/>
    </xf>
    <xf numFmtId="179" fontId="30" fillId="2" borderId="64" xfId="9" applyNumberFormat="1" applyFont="1" applyFill="1" applyBorder="1" applyAlignment="1">
      <alignment horizontal="center" vertical="center" shrinkToFit="1"/>
    </xf>
    <xf numFmtId="0" fontId="41" fillId="2" borderId="34" xfId="9" applyFont="1" applyFill="1" applyBorder="1" applyAlignment="1">
      <alignment horizontal="center" vertical="center" wrapText="1"/>
    </xf>
    <xf numFmtId="0" fontId="15" fillId="2" borderId="42" xfId="9" applyFont="1" applyFill="1" applyBorder="1" applyAlignment="1">
      <alignment horizontal="center" vertical="center" textRotation="255"/>
    </xf>
    <xf numFmtId="0" fontId="15" fillId="2" borderId="58" xfId="9" applyFont="1" applyFill="1" applyBorder="1" applyAlignment="1">
      <alignment horizontal="center" vertical="center" textRotation="255"/>
    </xf>
    <xf numFmtId="0" fontId="41" fillId="2" borderId="40" xfId="7" applyFont="1" applyFill="1" applyBorder="1" applyAlignment="1">
      <alignment horizontal="center" vertical="center" wrapText="1"/>
    </xf>
    <xf numFmtId="0" fontId="41" fillId="2" borderId="42" xfId="7" applyFont="1" applyFill="1" applyBorder="1" applyAlignment="1">
      <alignment horizontal="center" vertical="center" wrapText="1"/>
    </xf>
    <xf numFmtId="0" fontId="41" fillId="2" borderId="47" xfId="7" applyFont="1" applyFill="1" applyBorder="1" applyAlignment="1">
      <alignment horizontal="center" vertical="center" wrapText="1"/>
    </xf>
    <xf numFmtId="0" fontId="41" fillId="2" borderId="44" xfId="7" applyFont="1" applyFill="1" applyBorder="1" applyAlignment="1">
      <alignment horizontal="center" vertical="center" wrapText="1"/>
    </xf>
    <xf numFmtId="0" fontId="15" fillId="2" borderId="47" xfId="9" applyFont="1" applyFill="1" applyBorder="1" applyAlignment="1">
      <alignment horizontal="left" vertical="center" wrapText="1"/>
    </xf>
    <xf numFmtId="0" fontId="48" fillId="2" borderId="44" xfId="8" applyFont="1" applyFill="1" applyBorder="1" applyAlignment="1">
      <alignment horizontal="left" vertical="center" wrapText="1"/>
    </xf>
    <xf numFmtId="0" fontId="41" fillId="2" borderId="58" xfId="9" applyFont="1" applyFill="1" applyBorder="1" applyAlignment="1" applyProtection="1">
      <alignment horizontal="center" vertical="center" shrinkToFit="1"/>
      <protection hidden="1"/>
    </xf>
    <xf numFmtId="0" fontId="41" fillId="2" borderId="31" xfId="9" applyFont="1" applyFill="1" applyBorder="1" applyAlignment="1">
      <alignment horizontal="center" vertical="center" shrinkToFit="1"/>
    </xf>
    <xf numFmtId="0" fontId="30" fillId="2" borderId="31" xfId="9" applyFont="1" applyFill="1" applyBorder="1" applyAlignment="1">
      <alignment horizontal="center" vertical="center" shrinkToFit="1"/>
    </xf>
    <xf numFmtId="0" fontId="51" fillId="2" borderId="63" xfId="8" applyFont="1" applyFill="1" applyBorder="1" applyAlignment="1">
      <alignment horizontal="left" vertical="center" wrapText="1"/>
    </xf>
    <xf numFmtId="0" fontId="51" fillId="2" borderId="25" xfId="8" applyFont="1" applyFill="1" applyBorder="1" applyAlignment="1">
      <alignment horizontal="left" vertical="center" wrapText="1"/>
    </xf>
    <xf numFmtId="0" fontId="51" fillId="2" borderId="71" xfId="8" applyFont="1" applyFill="1" applyBorder="1" applyAlignment="1">
      <alignment horizontal="left" vertical="center" wrapText="1"/>
    </xf>
    <xf numFmtId="0" fontId="15" fillId="2" borderId="42" xfId="8" applyFont="1" applyFill="1" applyBorder="1" applyAlignment="1">
      <alignment horizontal="left" vertical="center" wrapText="1"/>
    </xf>
    <xf numFmtId="0" fontId="30" fillId="2" borderId="60" xfId="7" applyFont="1" applyFill="1" applyBorder="1" applyAlignment="1">
      <alignment horizontal="center" vertical="center" wrapText="1"/>
    </xf>
    <xf numFmtId="0" fontId="30" fillId="2" borderId="42" xfId="9" applyFont="1" applyFill="1" applyBorder="1" applyAlignment="1">
      <alignment horizontal="center" vertical="center" shrinkToFit="1"/>
    </xf>
    <xf numFmtId="0" fontId="41" fillId="2" borderId="42" xfId="9" applyFont="1" applyFill="1" applyBorder="1" applyAlignment="1">
      <alignment horizontal="center" vertical="center" shrinkToFit="1"/>
    </xf>
    <xf numFmtId="0" fontId="30" fillId="2" borderId="42" xfId="9" applyFont="1" applyFill="1" applyBorder="1" applyAlignment="1" applyProtection="1">
      <alignment horizontal="center" vertical="center" shrinkToFit="1"/>
      <protection hidden="1"/>
    </xf>
    <xf numFmtId="0" fontId="41" fillId="2" borderId="47" xfId="8" applyFont="1" applyFill="1" applyBorder="1" applyAlignment="1">
      <alignment horizontal="center" vertical="center" wrapText="1"/>
    </xf>
    <xf numFmtId="0" fontId="41" fillId="2" borderId="44" xfId="8" applyFont="1" applyFill="1" applyBorder="1" applyAlignment="1">
      <alignment horizontal="center" vertical="center" wrapText="1"/>
    </xf>
    <xf numFmtId="0" fontId="27" fillId="2" borderId="51" xfId="8" applyFont="1" applyFill="1" applyBorder="1" applyAlignment="1">
      <alignment horizontal="center" vertical="center" textRotation="255"/>
    </xf>
    <xf numFmtId="0" fontId="27" fillId="2" borderId="74" xfId="8" applyFont="1" applyFill="1" applyBorder="1" applyAlignment="1">
      <alignment horizontal="center" vertical="center" textRotation="255"/>
    </xf>
    <xf numFmtId="0" fontId="27" fillId="2" borderId="44" xfId="8" applyFont="1" applyFill="1" applyBorder="1" applyAlignment="1">
      <alignment horizontal="center" vertical="center" textRotation="255"/>
    </xf>
    <xf numFmtId="0" fontId="27" fillId="2" borderId="60" xfId="8" applyFont="1" applyFill="1" applyBorder="1" applyAlignment="1">
      <alignment horizontal="center" vertical="center" textRotation="255"/>
    </xf>
    <xf numFmtId="0" fontId="27" fillId="2" borderId="44" xfId="8" applyFont="1" applyFill="1" applyBorder="1" applyAlignment="1">
      <alignment horizontal="center" vertical="center"/>
    </xf>
    <xf numFmtId="0" fontId="27" fillId="2" borderId="60" xfId="8" applyFont="1" applyFill="1" applyBorder="1" applyAlignment="1">
      <alignment horizontal="center" vertical="center"/>
    </xf>
    <xf numFmtId="0" fontId="59" fillId="2" borderId="60" xfId="8" applyFont="1" applyFill="1" applyBorder="1" applyAlignment="1">
      <alignment horizontal="left" vertical="center" wrapText="1"/>
    </xf>
    <xf numFmtId="0" fontId="12" fillId="2" borderId="44" xfId="8" applyFont="1" applyFill="1" applyBorder="1" applyAlignment="1">
      <alignment horizontal="center" vertical="center" shrinkToFit="1"/>
    </xf>
    <xf numFmtId="0" fontId="12" fillId="2" borderId="60" xfId="8" applyFont="1" applyFill="1" applyBorder="1" applyAlignment="1">
      <alignment horizontal="center" vertical="center" shrinkToFit="1"/>
    </xf>
    <xf numFmtId="179" fontId="30" fillId="2" borderId="42" xfId="9" applyNumberFormat="1" applyFont="1" applyFill="1" applyBorder="1" applyAlignment="1">
      <alignment horizontal="center" vertical="center" shrinkToFit="1"/>
    </xf>
    <xf numFmtId="0" fontId="63" fillId="2" borderId="8" xfId="9" applyFont="1" applyFill="1" applyBorder="1" applyAlignment="1">
      <alignment horizontal="left" vertical="top"/>
    </xf>
    <xf numFmtId="0" fontId="63" fillId="2" borderId="0" xfId="9" applyFont="1" applyFill="1" applyAlignment="1">
      <alignment horizontal="left" vertical="top"/>
    </xf>
    <xf numFmtId="0" fontId="35" fillId="2" borderId="0" xfId="8" applyFont="1" applyFill="1" applyAlignment="1">
      <alignment horizontal="left" vertical="top"/>
    </xf>
    <xf numFmtId="0" fontId="35" fillId="2" borderId="7" xfId="8" applyFont="1" applyFill="1" applyBorder="1" applyAlignment="1">
      <alignment horizontal="left" vertical="top"/>
    </xf>
    <xf numFmtId="0" fontId="15" fillId="2" borderId="44" xfId="9" applyFont="1" applyFill="1" applyBorder="1" applyAlignment="1">
      <alignment horizontal="left" vertical="center" wrapText="1"/>
    </xf>
    <xf numFmtId="0" fontId="15" fillId="2" borderId="60" xfId="9" applyFont="1" applyFill="1" applyBorder="1" applyAlignment="1">
      <alignment horizontal="left" vertical="center" wrapText="1"/>
    </xf>
    <xf numFmtId="0" fontId="12" fillId="2" borderId="75" xfId="8" applyFont="1" applyFill="1" applyBorder="1" applyAlignment="1">
      <alignment vertical="center" textRotation="255"/>
    </xf>
    <xf numFmtId="0" fontId="12" fillId="2" borderId="4" xfId="8" applyFont="1" applyFill="1" applyBorder="1" applyAlignment="1">
      <alignment vertical="center" textRotation="255"/>
    </xf>
    <xf numFmtId="0" fontId="48" fillId="2" borderId="47" xfId="9" applyFont="1" applyFill="1" applyBorder="1" applyAlignment="1">
      <alignment horizontal="left" vertical="center" wrapText="1"/>
    </xf>
    <xf numFmtId="0" fontId="48" fillId="2" borderId="60" xfId="8" applyFont="1" applyFill="1" applyBorder="1" applyAlignment="1">
      <alignment horizontal="left" vertical="center" wrapText="1"/>
    </xf>
    <xf numFmtId="0" fontId="69" fillId="2" borderId="72" xfId="9" applyFont="1" applyFill="1" applyBorder="1" applyAlignment="1">
      <alignment horizontal="left" vertical="center" wrapText="1"/>
    </xf>
    <xf numFmtId="0" fontId="69" fillId="2" borderId="23" xfId="9" applyFont="1" applyFill="1" applyBorder="1" applyAlignment="1">
      <alignment horizontal="left" vertical="center" wrapText="1"/>
    </xf>
    <xf numFmtId="0" fontId="69" fillId="2" borderId="78" xfId="9" applyFont="1" applyFill="1" applyBorder="1" applyAlignment="1">
      <alignment horizontal="left" vertical="center" wrapText="1"/>
    </xf>
    <xf numFmtId="0" fontId="85" fillId="2" borderId="44" xfId="8" applyFont="1" applyFill="1" applyBorder="1" applyAlignment="1">
      <alignment horizontal="center" vertical="center" shrinkToFit="1"/>
    </xf>
    <xf numFmtId="0" fontId="85" fillId="2" borderId="60" xfId="8" applyFont="1" applyFill="1" applyBorder="1" applyAlignment="1">
      <alignment horizontal="center" vertical="center" shrinkToFit="1"/>
    </xf>
    <xf numFmtId="0" fontId="26" fillId="2" borderId="0" xfId="8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5" fillId="2" borderId="6" xfId="9" applyFont="1" applyFill="1" applyBorder="1" applyAlignment="1">
      <alignment horizontal="left" vertical="center" wrapText="1"/>
    </xf>
    <xf numFmtId="0" fontId="25" fillId="2" borderId="5" xfId="9" applyFont="1" applyFill="1" applyBorder="1" applyAlignment="1">
      <alignment horizontal="left" vertical="center" wrapText="1"/>
    </xf>
    <xf numFmtId="0" fontId="25" fillId="2" borderId="4" xfId="9" applyFont="1" applyFill="1" applyBorder="1" applyAlignment="1">
      <alignment horizontal="left" vertical="center" wrapText="1"/>
    </xf>
    <xf numFmtId="0" fontId="29" fillId="2" borderId="21" xfId="7" applyFont="1" applyFill="1" applyBorder="1" applyAlignment="1">
      <alignment horizontal="center" vertical="center"/>
    </xf>
    <xf numFmtId="0" fontId="29" fillId="2" borderId="23" xfId="7" applyFont="1" applyFill="1" applyBorder="1" applyAlignment="1">
      <alignment horizontal="center" vertical="center"/>
    </xf>
    <xf numFmtId="0" fontId="29" fillId="2" borderId="78" xfId="7" applyFont="1" applyFill="1" applyBorder="1" applyAlignment="1">
      <alignment horizontal="center" vertical="center"/>
    </xf>
    <xf numFmtId="0" fontId="30" fillId="2" borderId="48" xfId="7" applyFont="1" applyFill="1" applyBorder="1" applyAlignment="1">
      <alignment horizontal="left" vertical="center"/>
    </xf>
    <xf numFmtId="0" fontId="12" fillId="2" borderId="10" xfId="8" applyFont="1" applyFill="1" applyBorder="1" applyAlignment="1">
      <alignment horizontal="left" vertical="center"/>
    </xf>
    <xf numFmtId="0" fontId="12" fillId="2" borderId="9" xfId="8" applyFont="1" applyFill="1" applyBorder="1" applyAlignment="1">
      <alignment horizontal="left" vertical="center"/>
    </xf>
    <xf numFmtId="0" fontId="12" fillId="2" borderId="34" xfId="8" applyFont="1" applyFill="1" applyBorder="1" applyAlignment="1">
      <alignment horizontal="left" vertical="center"/>
    </xf>
    <xf numFmtId="0" fontId="12" fillId="2" borderId="0" xfId="8" applyFont="1" applyFill="1" applyAlignment="1">
      <alignment horizontal="left" vertical="center"/>
    </xf>
    <xf numFmtId="0" fontId="12" fillId="2" borderId="7" xfId="8" applyFont="1" applyFill="1" applyBorder="1" applyAlignment="1">
      <alignment horizontal="left" vertical="center"/>
    </xf>
    <xf numFmtId="0" fontId="12" fillId="2" borderId="75" xfId="8" applyFont="1" applyFill="1" applyBorder="1" applyAlignment="1">
      <alignment horizontal="left" vertical="center"/>
    </xf>
    <xf numFmtId="0" fontId="12" fillId="2" borderId="5" xfId="8" applyFont="1" applyFill="1" applyBorder="1" applyAlignment="1">
      <alignment horizontal="left" vertical="center"/>
    </xf>
    <xf numFmtId="0" fontId="12" fillId="2" borderId="4" xfId="8" applyFont="1" applyFill="1" applyBorder="1" applyAlignment="1">
      <alignment horizontal="left" vertical="center"/>
    </xf>
    <xf numFmtId="0" fontId="15" fillId="2" borderId="3" xfId="9" applyFont="1" applyFill="1" applyBorder="1" applyAlignment="1">
      <alignment horizontal="center" vertical="center"/>
    </xf>
    <xf numFmtId="0" fontId="15" fillId="2" borderId="11" xfId="9" applyFont="1" applyFill="1" applyBorder="1" applyAlignment="1">
      <alignment horizontal="center" vertical="center"/>
    </xf>
    <xf numFmtId="0" fontId="15" fillId="2" borderId="26" xfId="9" applyFont="1" applyFill="1" applyBorder="1" applyAlignment="1">
      <alignment horizontal="center" vertical="center" shrinkToFit="1"/>
    </xf>
    <xf numFmtId="0" fontId="15" fillId="2" borderId="22" xfId="9" applyFont="1" applyFill="1" applyBorder="1" applyAlignment="1">
      <alignment horizontal="center" vertical="center" shrinkToFit="1"/>
    </xf>
    <xf numFmtId="0" fontId="15" fillId="2" borderId="11" xfId="9" applyFont="1" applyFill="1" applyBorder="1" applyAlignment="1">
      <alignment horizontal="center" vertical="center" shrinkToFit="1"/>
    </xf>
    <xf numFmtId="0" fontId="15" fillId="2" borderId="79" xfId="9" applyFont="1" applyFill="1" applyBorder="1" applyAlignment="1">
      <alignment horizontal="center" vertical="center" wrapText="1"/>
    </xf>
    <xf numFmtId="0" fontId="15" fillId="2" borderId="28" xfId="9" applyFont="1" applyFill="1" applyBorder="1" applyAlignment="1">
      <alignment horizontal="center" vertical="center" wrapText="1"/>
    </xf>
    <xf numFmtId="0" fontId="15" fillId="2" borderId="29" xfId="9" applyFont="1" applyFill="1" applyBorder="1" applyAlignment="1">
      <alignment horizontal="center" vertical="center" wrapText="1"/>
    </xf>
    <xf numFmtId="0" fontId="15" fillId="2" borderId="6" xfId="9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vertical="center" wrapText="1"/>
    </xf>
    <xf numFmtId="0" fontId="15" fillId="2" borderId="76" xfId="9" applyFont="1" applyFill="1" applyBorder="1" applyAlignment="1">
      <alignment horizontal="center" vertical="center" wrapText="1"/>
    </xf>
    <xf numFmtId="0" fontId="15" fillId="2" borderId="20" xfId="9" applyFont="1" applyFill="1" applyBorder="1" applyAlignment="1">
      <alignment horizontal="center" vertical="center" shrinkToFit="1"/>
    </xf>
    <xf numFmtId="0" fontId="15" fillId="2" borderId="80" xfId="9" applyFont="1" applyFill="1" applyBorder="1" applyAlignment="1">
      <alignment horizontal="center" vertical="center" shrinkToFit="1"/>
    </xf>
    <xf numFmtId="0" fontId="15" fillId="2" borderId="18" xfId="9" applyFont="1" applyFill="1" applyBorder="1" applyAlignment="1">
      <alignment horizontal="center" vertical="center" shrinkToFit="1"/>
    </xf>
    <xf numFmtId="0" fontId="15" fillId="2" borderId="12" xfId="9" applyFont="1" applyFill="1" applyBorder="1" applyAlignment="1">
      <alignment horizontal="center" vertical="center" shrinkToFit="1"/>
    </xf>
    <xf numFmtId="0" fontId="15" fillId="2" borderId="81" xfId="9" applyFont="1" applyFill="1" applyBorder="1" applyAlignment="1">
      <alignment horizontal="center" vertical="center" shrinkToFit="1"/>
    </xf>
    <xf numFmtId="0" fontId="15" fillId="2" borderId="13" xfId="9" applyFont="1" applyFill="1" applyBorder="1" applyAlignment="1">
      <alignment horizontal="center" vertical="center" shrinkToFit="1"/>
    </xf>
    <xf numFmtId="0" fontId="13" fillId="0" borderId="47" xfId="9" applyFont="1" applyBorder="1" applyAlignment="1">
      <alignment horizontal="center" vertical="center" wrapText="1"/>
    </xf>
    <xf numFmtId="0" fontId="13" fillId="2" borderId="2" xfId="9" applyFont="1" applyFill="1" applyBorder="1" applyAlignment="1">
      <alignment horizontal="center" vertical="center" wrapText="1"/>
    </xf>
    <xf numFmtId="0" fontId="13" fillId="2" borderId="44" xfId="9" applyFont="1" applyFill="1" applyBorder="1" applyAlignment="1">
      <alignment horizontal="center" vertical="center" wrapText="1"/>
    </xf>
    <xf numFmtId="0" fontId="13" fillId="2" borderId="1" xfId="9" applyFont="1" applyFill="1" applyBorder="1" applyAlignment="1">
      <alignment horizontal="center" vertical="center" wrapText="1"/>
    </xf>
    <xf numFmtId="0" fontId="13" fillId="0" borderId="47" xfId="7" applyFont="1" applyBorder="1" applyAlignment="1">
      <alignment horizontal="center" vertical="center" wrapText="1"/>
    </xf>
    <xf numFmtId="0" fontId="13" fillId="2" borderId="42" xfId="9" applyFont="1" applyFill="1" applyBorder="1" applyAlignment="1">
      <alignment horizontal="center" vertical="center" wrapText="1"/>
    </xf>
    <xf numFmtId="0" fontId="13" fillId="2" borderId="60" xfId="9" applyFont="1" applyFill="1" applyBorder="1" applyAlignment="1">
      <alignment horizontal="center" vertical="center" wrapText="1"/>
    </xf>
    <xf numFmtId="0" fontId="29" fillId="2" borderId="69" xfId="9" applyFont="1" applyFill="1" applyBorder="1" applyAlignment="1">
      <alignment vertical="center" wrapText="1"/>
    </xf>
    <xf numFmtId="0" fontId="29" fillId="2" borderId="84" xfId="9" applyFont="1" applyFill="1" applyBorder="1" applyAlignment="1">
      <alignment vertical="center" wrapText="1"/>
    </xf>
    <xf numFmtId="0" fontId="29" fillId="2" borderId="83" xfId="9" applyFont="1" applyFill="1" applyBorder="1" applyAlignment="1">
      <alignment vertical="center" wrapText="1"/>
    </xf>
    <xf numFmtId="0" fontId="30" fillId="2" borderId="42" xfId="7" applyFont="1" applyFill="1" applyBorder="1" applyAlignment="1">
      <alignment horizontal="center" wrapText="1"/>
    </xf>
    <xf numFmtId="0" fontId="12" fillId="2" borderId="44" xfId="0" applyFont="1" applyFill="1" applyBorder="1" applyAlignment="1">
      <alignment horizontal="center" wrapText="1"/>
    </xf>
    <xf numFmtId="0" fontId="30" fillId="2" borderId="44" xfId="7" applyFont="1" applyFill="1" applyBorder="1" applyAlignment="1">
      <alignment horizontal="center" vertical="top" wrapText="1"/>
    </xf>
    <xf numFmtId="0" fontId="12" fillId="2" borderId="44" xfId="0" applyFont="1" applyFill="1" applyBorder="1" applyAlignment="1">
      <alignment horizontal="center" vertical="top" wrapText="1"/>
    </xf>
    <xf numFmtId="0" fontId="12" fillId="2" borderId="58" xfId="0" applyFont="1" applyFill="1" applyBorder="1" applyAlignment="1">
      <alignment horizontal="center" vertical="top" wrapText="1"/>
    </xf>
    <xf numFmtId="0" fontId="66" fillId="2" borderId="69" xfId="9" applyFont="1" applyFill="1" applyBorder="1" applyAlignment="1">
      <alignment vertical="center" wrapText="1"/>
    </xf>
    <xf numFmtId="0" fontId="66" fillId="2" borderId="84" xfId="9" applyFont="1" applyFill="1" applyBorder="1" applyAlignment="1">
      <alignment vertical="center" wrapText="1"/>
    </xf>
    <xf numFmtId="0" fontId="66" fillId="2" borderId="83" xfId="9" applyFont="1" applyFill="1" applyBorder="1" applyAlignment="1">
      <alignment vertical="center" wrapText="1"/>
    </xf>
    <xf numFmtId="0" fontId="25" fillId="0" borderId="44" xfId="9" applyFont="1" applyBorder="1" applyAlignment="1">
      <alignment horizontal="left" vertical="center" wrapText="1"/>
    </xf>
    <xf numFmtId="0" fontId="34" fillId="0" borderId="60" xfId="8" applyFont="1" applyBorder="1" applyAlignment="1">
      <alignment horizontal="left" vertical="center" wrapText="1"/>
    </xf>
    <xf numFmtId="0" fontId="30" fillId="2" borderId="26" xfId="7" applyFont="1" applyFill="1" applyBorder="1" applyAlignment="1">
      <alignment horizontal="center" vertical="center" wrapText="1"/>
    </xf>
    <xf numFmtId="0" fontId="108" fillId="0" borderId="26" xfId="15" applyFont="1" applyBorder="1">
      <alignment vertical="center"/>
    </xf>
    <xf numFmtId="0" fontId="0" fillId="0" borderId="22" xfId="0" applyBorder="1">
      <alignment vertical="center"/>
    </xf>
    <xf numFmtId="0" fontId="0" fillId="0" borderId="11" xfId="0" applyBorder="1">
      <alignment vertical="center"/>
    </xf>
    <xf numFmtId="0" fontId="25" fillId="0" borderId="47" xfId="8" applyFont="1" applyBorder="1" applyAlignment="1">
      <alignment horizontal="left" vertical="center" wrapText="1"/>
    </xf>
    <xf numFmtId="0" fontId="25" fillId="0" borderId="44" xfId="8" applyFont="1" applyBorder="1" applyAlignment="1">
      <alignment horizontal="left" vertical="center" wrapText="1"/>
    </xf>
    <xf numFmtId="0" fontId="25" fillId="0" borderId="60" xfId="8" applyFont="1" applyBorder="1" applyAlignment="1">
      <alignment horizontal="left" vertical="center" wrapText="1"/>
    </xf>
    <xf numFmtId="0" fontId="25" fillId="0" borderId="47" xfId="9" applyFont="1" applyBorder="1" applyAlignment="1">
      <alignment horizontal="left" vertical="center" wrapText="1"/>
    </xf>
    <xf numFmtId="0" fontId="48" fillId="0" borderId="47" xfId="9" applyFont="1" applyBorder="1" applyAlignment="1">
      <alignment horizontal="left" vertical="center" wrapText="1"/>
    </xf>
    <xf numFmtId="0" fontId="13" fillId="0" borderId="47" xfId="8" applyFont="1" applyBorder="1" applyAlignment="1">
      <alignment horizontal="center" vertical="center" wrapText="1"/>
    </xf>
    <xf numFmtId="0" fontId="13" fillId="0" borderId="44" xfId="8" applyFont="1" applyBorder="1" applyAlignment="1">
      <alignment horizontal="center" vertical="center" wrapText="1"/>
    </xf>
    <xf numFmtId="0" fontId="13" fillId="0" borderId="40" xfId="7" applyFont="1" applyBorder="1" applyAlignment="1">
      <alignment horizontal="center" vertical="center" wrapText="1"/>
    </xf>
    <xf numFmtId="0" fontId="13" fillId="0" borderId="42" xfId="7" applyFont="1" applyBorder="1" applyAlignment="1">
      <alignment horizontal="center" vertical="center" wrapText="1"/>
    </xf>
    <xf numFmtId="0" fontId="15" fillId="0" borderId="47" xfId="7" applyFont="1" applyBorder="1" applyAlignment="1">
      <alignment horizontal="left" vertical="center" wrapText="1"/>
    </xf>
    <xf numFmtId="0" fontId="13" fillId="0" borderId="44" xfId="9" applyFont="1" applyBorder="1" applyAlignment="1">
      <alignment horizontal="center" vertical="center" wrapText="1"/>
    </xf>
    <xf numFmtId="0" fontId="13" fillId="0" borderId="60" xfId="9" applyFont="1" applyBorder="1" applyAlignment="1">
      <alignment horizontal="center" vertical="center" wrapText="1"/>
    </xf>
    <xf numFmtId="0" fontId="13" fillId="0" borderId="44" xfId="7" applyFont="1" applyBorder="1" applyAlignment="1">
      <alignment horizontal="center" vertical="center" wrapText="1"/>
    </xf>
    <xf numFmtId="0" fontId="13" fillId="0" borderId="60" xfId="7" applyFont="1" applyBorder="1" applyAlignment="1">
      <alignment horizontal="center" vertical="center" wrapText="1"/>
    </xf>
    <xf numFmtId="0" fontId="13" fillId="0" borderId="26" xfId="7" applyFont="1" applyBorder="1" applyAlignment="1">
      <alignment horizontal="center" vertical="center" wrapText="1"/>
    </xf>
    <xf numFmtId="0" fontId="13" fillId="0" borderId="43" xfId="7" applyFont="1" applyBorder="1" applyAlignment="1">
      <alignment horizontal="center" vertical="center" wrapText="1"/>
    </xf>
    <xf numFmtId="0" fontId="13" fillId="0" borderId="34" xfId="7" applyFont="1" applyBorder="1" applyAlignment="1">
      <alignment horizontal="center" vertical="center" wrapText="1"/>
    </xf>
    <xf numFmtId="0" fontId="48" fillId="0" borderId="47" xfId="8" applyFont="1" applyBorder="1" applyAlignment="1">
      <alignment horizontal="left" vertical="center" wrapText="1" shrinkToFit="1"/>
    </xf>
    <xf numFmtId="0" fontId="48" fillId="0" borderId="44" xfId="8" applyFont="1" applyBorder="1" applyAlignment="1">
      <alignment horizontal="left" vertical="center" wrapText="1" shrinkToFit="1"/>
    </xf>
    <xf numFmtId="0" fontId="48" fillId="0" borderId="60" xfId="8" applyFont="1" applyBorder="1" applyAlignment="1">
      <alignment horizontal="left" vertical="center" wrapText="1" shrinkToFit="1"/>
    </xf>
    <xf numFmtId="0" fontId="13" fillId="0" borderId="34" xfId="9" applyFont="1" applyBorder="1" applyAlignment="1">
      <alignment horizontal="center" vertical="center" wrapText="1"/>
    </xf>
    <xf numFmtId="0" fontId="13" fillId="2" borderId="47" xfId="8" applyFont="1" applyFill="1" applyBorder="1" applyAlignment="1">
      <alignment horizontal="left" vertical="center" wrapText="1"/>
    </xf>
    <xf numFmtId="0" fontId="13" fillId="2" borderId="44" xfId="8" applyFont="1" applyFill="1" applyBorder="1" applyAlignment="1">
      <alignment horizontal="left" vertical="center" wrapText="1"/>
    </xf>
    <xf numFmtId="0" fontId="13" fillId="2" borderId="60" xfId="8" applyFont="1" applyFill="1" applyBorder="1" applyAlignment="1">
      <alignment horizontal="left" vertical="center" wrapText="1"/>
    </xf>
    <xf numFmtId="0" fontId="13" fillId="2" borderId="26" xfId="7" applyFont="1" applyFill="1" applyBorder="1" applyAlignment="1">
      <alignment horizontal="center" vertical="center" wrapText="1"/>
    </xf>
    <xf numFmtId="0" fontId="13" fillId="2" borderId="43" xfId="7" applyFont="1" applyFill="1" applyBorder="1" applyAlignment="1">
      <alignment horizontal="center" vertical="center" wrapText="1"/>
    </xf>
    <xf numFmtId="0" fontId="13" fillId="2" borderId="34" xfId="7" applyFont="1" applyFill="1" applyBorder="1" applyAlignment="1">
      <alignment horizontal="center" vertical="center" wrapText="1"/>
    </xf>
    <xf numFmtId="0" fontId="13" fillId="2" borderId="47" xfId="9" applyFont="1" applyFill="1" applyBorder="1" applyAlignment="1">
      <alignment horizontal="center" vertical="center" wrapText="1"/>
    </xf>
    <xf numFmtId="0" fontId="13" fillId="2" borderId="34" xfId="9" applyFont="1" applyFill="1" applyBorder="1" applyAlignment="1">
      <alignment horizontal="center" vertical="center" wrapText="1"/>
    </xf>
  </cellXfs>
  <cellStyles count="18">
    <cellStyle name="一般" xfId="0" builtinId="0"/>
    <cellStyle name="一般 2" xfId="1"/>
    <cellStyle name="一般 2 2" xfId="7"/>
    <cellStyle name="一般 2 3" xfId="8"/>
    <cellStyle name="一般 3" xfId="2"/>
    <cellStyle name="一般 3 2" xfId="5"/>
    <cellStyle name="一般 3 2 2" xfId="11"/>
    <cellStyle name="一般 3 3" xfId="10"/>
    <cellStyle name="一般 3 3 2" xfId="14"/>
    <cellStyle name="一般 3 3 2 2" xfId="17"/>
    <cellStyle name="一般 3 3 3" xfId="12"/>
    <cellStyle name="一般 3 3 3 2" xfId="16"/>
    <cellStyle name="一般 3 3 4" xfId="15"/>
    <cellStyle name="一般 4" xfId="3"/>
    <cellStyle name="一般 4 2" xfId="9"/>
    <cellStyle name="一般 5" xfId="4"/>
    <cellStyle name="一般 6" xfId="6"/>
    <cellStyle name="一般 7" xfId="13"/>
  </cellStyles>
  <dxfs count="0"/>
  <tableStyles count="0" defaultTableStyle="TableStyleMedium2" defaultPivotStyle="PivotStyleLight16"/>
  <colors>
    <mruColors>
      <color rgb="FFFFE1E1"/>
      <color rgb="FFFFCCCC"/>
      <color rgb="FFFFFFCC"/>
      <color rgb="FFE2C5FF"/>
      <color rgb="FFE6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heue/AppData/Local/Microsoft/Windows/Temporary%20Internet%20Files/Content.IE5/HGZY0LS3/&#33756;&#21934;&#323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當月業單總表"/>
      <sheetName val="RefersList"/>
    </sheetNames>
    <sheetDataSet>
      <sheetData sheetId="0"/>
      <sheetData sheetId="1">
        <row r="2">
          <cell r="A2" t="str">
            <v>基隆市中正區正濱國小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view="pageBreakPreview" topLeftCell="A16" zoomScaleNormal="100" workbookViewId="0">
      <selection sqref="A1:O8"/>
    </sheetView>
  </sheetViews>
  <sheetFormatPr defaultColWidth="9" defaultRowHeight="19.5"/>
  <cols>
    <col min="1" max="1" width="6" style="49" customWidth="1"/>
    <col min="2" max="2" width="5" style="1" customWidth="1"/>
    <col min="3" max="3" width="9.875" style="17" customWidth="1"/>
    <col min="4" max="4" width="20.125" style="17" customWidth="1"/>
    <col min="5" max="5" width="12.5" style="17" customWidth="1"/>
    <col min="6" max="6" width="11.625" style="17" customWidth="1"/>
    <col min="7" max="7" width="14.75" style="17" customWidth="1"/>
    <col min="8" max="8" width="8.5" style="1" customWidth="1"/>
    <col min="9" max="13" width="4.5" style="1" customWidth="1"/>
    <col min="14" max="14" width="5.75" style="1" customWidth="1"/>
    <col min="15" max="15" width="5.875" style="18" customWidth="1"/>
    <col min="16" max="16384" width="9" style="1"/>
  </cols>
  <sheetData>
    <row r="1" spans="1:15" s="39" customFormat="1" ht="19.899999999999999" customHeight="1">
      <c r="A1" s="729" t="s">
        <v>55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</row>
    <row r="2" spans="1:15" s="39" customFormat="1" ht="19.899999999999999" customHeight="1">
      <c r="A2" s="730"/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</row>
    <row r="3" spans="1:15" s="39" customFormat="1" ht="19.899999999999999" customHeight="1">
      <c r="A3" s="730"/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</row>
    <row r="4" spans="1:15" s="39" customFormat="1" ht="19.89999999999999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</row>
    <row r="5" spans="1:15" s="39" customFormat="1" ht="19.899999999999999" customHeight="1">
      <c r="A5" s="730"/>
      <c r="B5" s="730"/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</row>
    <row r="6" spans="1:15" s="39" customFormat="1" ht="19.899999999999999" customHeight="1">
      <c r="A6" s="730"/>
      <c r="B6" s="730"/>
      <c r="C6" s="730"/>
      <c r="D6" s="730"/>
      <c r="E6" s="730"/>
      <c r="F6" s="730"/>
      <c r="G6" s="730"/>
      <c r="H6" s="730"/>
      <c r="I6" s="730"/>
      <c r="J6" s="730"/>
      <c r="K6" s="730"/>
      <c r="L6" s="730"/>
      <c r="M6" s="730"/>
      <c r="N6" s="730"/>
      <c r="O6" s="730"/>
    </row>
    <row r="7" spans="1:15" s="39" customFormat="1" ht="19.899999999999999" customHeight="1">
      <c r="A7" s="730"/>
      <c r="B7" s="730"/>
      <c r="C7" s="730"/>
      <c r="D7" s="730"/>
      <c r="E7" s="730"/>
      <c r="F7" s="730"/>
      <c r="G7" s="730"/>
      <c r="H7" s="730"/>
      <c r="I7" s="730"/>
      <c r="J7" s="730"/>
      <c r="K7" s="730"/>
      <c r="L7" s="730"/>
      <c r="M7" s="730"/>
      <c r="N7" s="730"/>
      <c r="O7" s="730"/>
    </row>
    <row r="8" spans="1:15" s="39" customFormat="1" ht="28.9" customHeight="1">
      <c r="A8" s="730"/>
      <c r="B8" s="730"/>
      <c r="C8" s="730"/>
      <c r="D8" s="730"/>
      <c r="E8" s="730"/>
      <c r="F8" s="730"/>
      <c r="G8" s="730"/>
      <c r="H8" s="730"/>
      <c r="I8" s="730"/>
      <c r="J8" s="730"/>
      <c r="K8" s="730"/>
      <c r="L8" s="730"/>
      <c r="M8" s="730"/>
      <c r="N8" s="730"/>
      <c r="O8" s="730"/>
    </row>
    <row r="9" spans="1:15" ht="31.5" customHeight="1">
      <c r="A9" s="735" t="s">
        <v>448</v>
      </c>
      <c r="B9" s="735"/>
      <c r="C9" s="735"/>
      <c r="D9" s="735"/>
      <c r="E9" s="735"/>
      <c r="F9" s="735"/>
      <c r="G9" s="735"/>
      <c r="H9" s="735"/>
      <c r="I9" s="735"/>
      <c r="J9" s="735"/>
      <c r="K9" s="735"/>
      <c r="L9" s="735"/>
      <c r="M9" s="735"/>
      <c r="N9" s="735"/>
      <c r="O9" s="735"/>
    </row>
    <row r="10" spans="1:15" ht="61.5" customHeight="1">
      <c r="A10" s="67" t="s">
        <v>56</v>
      </c>
      <c r="B10" s="68" t="s">
        <v>2</v>
      </c>
      <c r="C10" s="68" t="s">
        <v>57</v>
      </c>
      <c r="D10" s="736" t="s">
        <v>58</v>
      </c>
      <c r="E10" s="737"/>
      <c r="F10" s="738"/>
      <c r="G10" s="68" t="s">
        <v>3</v>
      </c>
      <c r="H10" s="60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</row>
    <row r="11" spans="1:15" ht="13.5" customHeight="1" thickBot="1">
      <c r="A11" s="42"/>
      <c r="B11" s="3"/>
      <c r="C11" s="3"/>
      <c r="D11" s="4"/>
      <c r="E11" s="5"/>
      <c r="F11" s="6"/>
      <c r="G11" s="3"/>
      <c r="H11" s="62"/>
      <c r="I11" s="739" t="s">
        <v>14</v>
      </c>
      <c r="J11" s="740"/>
      <c r="K11" s="740"/>
      <c r="L11" s="740"/>
      <c r="M11" s="740"/>
      <c r="N11" s="740"/>
      <c r="O11" s="741"/>
    </row>
    <row r="12" spans="1:15" ht="25.15" hidden="1" customHeight="1" thickTop="1">
      <c r="A12" s="53">
        <f>第六週!A8</f>
        <v>45566</v>
      </c>
      <c r="B12" s="54" t="s">
        <v>15</v>
      </c>
      <c r="C12" s="8">
        <f>第六週!$D$8</f>
        <v>0</v>
      </c>
      <c r="D12" s="9">
        <f>第六週!$E$10</f>
        <v>0</v>
      </c>
      <c r="E12" s="9">
        <f>第六週!$E$20</f>
        <v>0</v>
      </c>
      <c r="F12" s="9">
        <f>第六週!$E$29</f>
        <v>0</v>
      </c>
      <c r="G12" s="9">
        <f>第六週!$E$31</f>
        <v>0</v>
      </c>
      <c r="H12" s="7">
        <f>第六週!$E$41</f>
        <v>0</v>
      </c>
      <c r="I12" s="733" t="s">
        <v>16</v>
      </c>
      <c r="J12" s="734"/>
      <c r="K12" s="734"/>
      <c r="L12" s="734"/>
      <c r="M12" s="734"/>
      <c r="N12" s="65">
        <v>5</v>
      </c>
      <c r="O12" s="63" t="s">
        <v>5</v>
      </c>
    </row>
    <row r="13" spans="1:15" ht="25.15" customHeight="1" thickTop="1">
      <c r="A13" s="51">
        <f>A12+1</f>
        <v>45567</v>
      </c>
      <c r="B13" s="52" t="s">
        <v>17</v>
      </c>
      <c r="C13" s="11" t="str">
        <f>第六週!$D$42</f>
        <v>香Q米飯</v>
      </c>
      <c r="D13" s="12" t="str">
        <f>第六週!$E$42</f>
        <v>雙芋燒肉</v>
      </c>
      <c r="E13" s="12" t="str">
        <f>第六週!$E$54</f>
        <v>豆包高麗</v>
      </c>
      <c r="F13" s="12" t="str">
        <f>第六週!$E$63</f>
        <v>季節時蔬</v>
      </c>
      <c r="G13" s="12" t="str">
        <f>第六週!$E$65</f>
        <v>海根排骨湯</v>
      </c>
      <c r="H13" s="10" t="str">
        <f>第六週!$E$76</f>
        <v>100%果汁+幼兒園水果</v>
      </c>
      <c r="I13" s="733" t="s">
        <v>4</v>
      </c>
      <c r="J13" s="734"/>
      <c r="K13" s="734"/>
      <c r="L13" s="734"/>
      <c r="M13" s="734"/>
      <c r="N13" s="65">
        <v>2.5</v>
      </c>
      <c r="O13" s="63" t="s">
        <v>5</v>
      </c>
    </row>
    <row r="14" spans="1:15" ht="25.15" customHeight="1">
      <c r="A14" s="44">
        <f>A12+2</f>
        <v>45568</v>
      </c>
      <c r="B14" s="10" t="s">
        <v>18</v>
      </c>
      <c r="C14" s="731" t="str">
        <f>第六週!$D$77</f>
        <v>台式肉燥乾拌麵</v>
      </c>
      <c r="D14" s="732"/>
      <c r="E14" s="12" t="str">
        <f>第六週!E89</f>
        <v>蠔油雞丁</v>
      </c>
      <c r="F14" s="12" t="str">
        <f>第六週!$E$106</f>
        <v>季節時蔬</v>
      </c>
      <c r="G14" s="12" t="str">
        <f>第六週!$E$108</f>
        <v>虱目魚丸湯</v>
      </c>
      <c r="H14" s="10" t="str">
        <f>第六週!$E$119</f>
        <v>截切水果</v>
      </c>
      <c r="I14" s="733" t="s">
        <v>19</v>
      </c>
      <c r="J14" s="734"/>
      <c r="K14" s="734"/>
      <c r="L14" s="734"/>
      <c r="M14" s="734"/>
      <c r="N14" s="65">
        <f>第六週!N190</f>
        <v>1.5249999999999999</v>
      </c>
      <c r="O14" s="63" t="s">
        <v>5</v>
      </c>
    </row>
    <row r="15" spans="1:15" ht="25.15" customHeight="1">
      <c r="A15" s="44">
        <f>A12+3</f>
        <v>45569</v>
      </c>
      <c r="B15" s="10" t="s">
        <v>20</v>
      </c>
      <c r="C15" s="15" t="str">
        <f>第六週!$D$120</f>
        <v>燕麥飯</v>
      </c>
      <c r="D15" s="16" t="str">
        <f>第六週!$E$122</f>
        <v>筍干燒肉</v>
      </c>
      <c r="E15" s="16" t="str">
        <f>第六週!$E$132</f>
        <v>番茄炒蛋</v>
      </c>
      <c r="F15" s="16" t="str">
        <f>第六週!$E$141</f>
        <v>季節時蔬</v>
      </c>
      <c r="G15" s="16" t="str">
        <f>第六週!$E$143</f>
        <v>冬瓜雙圓湯</v>
      </c>
      <c r="H15" s="2" t="str">
        <f>第六週!$E$153</f>
        <v>★保久乳+截切水果</v>
      </c>
      <c r="I15" s="733" t="s">
        <v>21</v>
      </c>
      <c r="J15" s="734"/>
      <c r="K15" s="734"/>
      <c r="L15" s="734"/>
      <c r="M15" s="734"/>
      <c r="N15" s="65">
        <v>1.6</v>
      </c>
      <c r="O15" s="63" t="s">
        <v>5</v>
      </c>
    </row>
    <row r="16" spans="1:15" ht="25.15" customHeight="1" thickBot="1">
      <c r="A16" s="45">
        <f>A12+4</f>
        <v>45570</v>
      </c>
      <c r="B16" s="3" t="s">
        <v>22</v>
      </c>
      <c r="C16" s="13" t="str">
        <f>第六週!$D$154</f>
        <v>地瓜飯</v>
      </c>
      <c r="D16" s="14" t="str">
        <f>第六週!$E$156</f>
        <v>五香雞腿排*1</v>
      </c>
      <c r="E16" s="14" t="str">
        <f>第六週!$E$166</f>
        <v>紅燒凍腐煲</v>
      </c>
      <c r="F16" s="14" t="str">
        <f>第六週!$E$176</f>
        <v>有機時蔬</v>
      </c>
      <c r="G16" s="14" t="str">
        <f>第六週!$E$178</f>
        <v>鮮菇銀蘿湯</v>
      </c>
      <c r="H16" s="3" t="str">
        <f>第六週!$E$186</f>
        <v>水果</v>
      </c>
      <c r="I16" s="742" t="s">
        <v>23</v>
      </c>
      <c r="J16" s="743"/>
      <c r="K16" s="743"/>
      <c r="L16" s="743"/>
      <c r="M16" s="743"/>
      <c r="N16" s="66">
        <f>第六週!P190</f>
        <v>2.4499999999999997</v>
      </c>
      <c r="O16" s="64" t="s">
        <v>5</v>
      </c>
    </row>
    <row r="17" spans="1:15" ht="25.15" customHeight="1" thickTop="1">
      <c r="A17" s="43">
        <v>45572</v>
      </c>
      <c r="B17" s="54" t="s">
        <v>15</v>
      </c>
      <c r="C17" s="8" t="str">
        <f>第七週!$D$8</f>
        <v>五穀飯</v>
      </c>
      <c r="D17" s="9" t="str">
        <f>第七週!$E$10</f>
        <v>椰香咖哩肉丁</v>
      </c>
      <c r="E17" s="9" t="str">
        <f>第七週!$E$19</f>
        <v>木須炒蛋</v>
      </c>
      <c r="F17" s="9" t="str">
        <f>第七週!$E$30</f>
        <v>季節時蔬</v>
      </c>
      <c r="G17" s="9" t="str">
        <f>第七週!$E$32</f>
        <v>番茄白花湯</v>
      </c>
      <c r="H17" s="7" t="str">
        <f>第七週!$E$43</f>
        <v>★保久乳</v>
      </c>
      <c r="I17" s="744" t="s">
        <v>16</v>
      </c>
      <c r="J17" s="745"/>
      <c r="K17" s="745"/>
      <c r="L17" s="745"/>
      <c r="M17" s="745"/>
      <c r="N17" s="65">
        <f>第七週!$L$191</f>
        <v>5.0750000000000002</v>
      </c>
      <c r="O17" s="63" t="s">
        <v>5</v>
      </c>
    </row>
    <row r="18" spans="1:15" ht="25.15" customHeight="1">
      <c r="A18" s="44">
        <f>A17+1</f>
        <v>45573</v>
      </c>
      <c r="B18" s="52" t="s">
        <v>17</v>
      </c>
      <c r="C18" s="11" t="str">
        <f>第七週!$D$44</f>
        <v>香Q米飯</v>
      </c>
      <c r="D18" s="12" t="str">
        <f>第七週!$E$44</f>
        <v>蔥燒雞腿*1</v>
      </c>
      <c r="E18" s="12" t="str">
        <f>第七週!$E$55</f>
        <v>麻香黃芽三絲</v>
      </c>
      <c r="F18" s="12" t="str">
        <f>第七週!$E$65</f>
        <v>季節時蔬</v>
      </c>
      <c r="G18" s="12" t="str">
        <f>第七週!$E$67</f>
        <v>泡菜凍腐湯</v>
      </c>
      <c r="H18" s="10" t="str">
        <f>第七週!$E$83</f>
        <v>100%果汁+幼兒園水果</v>
      </c>
      <c r="I18" s="733" t="s">
        <v>4</v>
      </c>
      <c r="J18" s="734"/>
      <c r="K18" s="734"/>
      <c r="L18" s="734"/>
      <c r="M18" s="734"/>
      <c r="N18" s="65">
        <f>第七週!$M$191</f>
        <v>2.5</v>
      </c>
      <c r="O18" s="63" t="s">
        <v>5</v>
      </c>
    </row>
    <row r="19" spans="1:15" ht="25.15" customHeight="1">
      <c r="A19" s="44">
        <f>A17+2</f>
        <v>45574</v>
      </c>
      <c r="B19" s="10" t="s">
        <v>18</v>
      </c>
      <c r="C19" s="731" t="str">
        <f>第七週!$E$84</f>
        <v>味噌拉麵</v>
      </c>
      <c r="D19" s="732"/>
      <c r="E19" s="12" t="str">
        <f>第七週!$E$93</f>
        <v>可樂豬腳</v>
      </c>
      <c r="F19" s="12" t="str">
        <f>第七週!$E$104</f>
        <v>季節時蔬</v>
      </c>
      <c r="G19" s="12" t="str">
        <f>第七週!$E$106</f>
        <v>奶黃包*1</v>
      </c>
      <c r="H19" s="10" t="str">
        <f>第七週!$E$116</f>
        <v>截切水果</v>
      </c>
      <c r="I19" s="733" t="s">
        <v>19</v>
      </c>
      <c r="J19" s="734"/>
      <c r="K19" s="734"/>
      <c r="L19" s="734"/>
      <c r="M19" s="734"/>
      <c r="N19" s="65">
        <f>第七週!$N$191</f>
        <v>1.4249999999999998</v>
      </c>
      <c r="O19" s="63" t="s">
        <v>5</v>
      </c>
    </row>
    <row r="20" spans="1:15" ht="25.15" hidden="1" customHeight="1">
      <c r="A20" s="46">
        <f>A17+3</f>
        <v>45575</v>
      </c>
      <c r="B20" s="10" t="s">
        <v>20</v>
      </c>
      <c r="C20" s="15">
        <f>第七週!$D$117</f>
        <v>0</v>
      </c>
      <c r="D20" s="16">
        <f>第七週!$E$119</f>
        <v>0</v>
      </c>
      <c r="E20" s="16">
        <f>第七週!$E$129</f>
        <v>0</v>
      </c>
      <c r="F20" s="16">
        <f>第七週!$E$139</f>
        <v>0</v>
      </c>
      <c r="G20" s="16">
        <f>第七週!$E$141</f>
        <v>0</v>
      </c>
      <c r="H20" s="2">
        <f>第七週!$E$152</f>
        <v>0</v>
      </c>
      <c r="I20" s="733" t="s">
        <v>21</v>
      </c>
      <c r="J20" s="734"/>
      <c r="K20" s="734"/>
      <c r="L20" s="734"/>
      <c r="M20" s="734"/>
      <c r="N20" s="65">
        <f>第七週!$O$191</f>
        <v>0.875</v>
      </c>
      <c r="O20" s="63" t="s">
        <v>5</v>
      </c>
    </row>
    <row r="21" spans="1:15" ht="25.15" customHeight="1" thickBot="1">
      <c r="A21" s="45">
        <f>A17+4</f>
        <v>45576</v>
      </c>
      <c r="B21" s="3" t="s">
        <v>22</v>
      </c>
      <c r="C21" s="13" t="str">
        <f>第七週!$D$153</f>
        <v>麥片飯</v>
      </c>
      <c r="D21" s="14" t="str">
        <f>第七週!$E$155</f>
        <v>豆醬魚丁</v>
      </c>
      <c r="E21" s="14" t="str">
        <f>第七週!$E$164</f>
        <v>關東煮</v>
      </c>
      <c r="F21" s="14" t="str">
        <f>第七週!$E$174</f>
        <v>有機時蔬</v>
      </c>
      <c r="G21" s="14" t="str">
        <f>第七週!$E$176</f>
        <v>四神湯</v>
      </c>
      <c r="H21" s="3" t="str">
        <f>第七週!$E$187</f>
        <v>水果+驗證豆奶</v>
      </c>
      <c r="I21" s="742" t="s">
        <v>23</v>
      </c>
      <c r="J21" s="743"/>
      <c r="K21" s="743"/>
      <c r="L21" s="743"/>
      <c r="M21" s="743"/>
      <c r="N21" s="66">
        <f>第七週!$P$191</f>
        <v>2.5249999999999999</v>
      </c>
      <c r="O21" s="64" t="s">
        <v>5</v>
      </c>
    </row>
    <row r="22" spans="1:15" ht="25.15" customHeight="1" thickTop="1">
      <c r="A22" s="43">
        <v>45579</v>
      </c>
      <c r="B22" s="54" t="s">
        <v>15</v>
      </c>
      <c r="C22" s="8" t="str">
        <f>第八週!$D$8</f>
        <v>五穀飯</v>
      </c>
      <c r="D22" s="9" t="str">
        <f>第八週!$E$10</f>
        <v>香菇肉燥</v>
      </c>
      <c r="E22" s="9" t="str">
        <f>第八週!$E$20</f>
        <v>海帶干絲</v>
      </c>
      <c r="F22" s="9" t="str">
        <f>第八週!$E$30</f>
        <v>季節時蔬</v>
      </c>
      <c r="G22" s="9" t="str">
        <f>第八週!$E$32</f>
        <v>銀蘿貢丸湯</v>
      </c>
      <c r="H22" s="7" t="str">
        <f>第八週!$E$43</f>
        <v>★保久乳</v>
      </c>
      <c r="I22" s="744" t="s">
        <v>16</v>
      </c>
      <c r="J22" s="745"/>
      <c r="K22" s="745"/>
      <c r="L22" s="745"/>
      <c r="M22" s="745"/>
      <c r="N22" s="65">
        <f>第八週!$L$185</f>
        <v>4.5999999999999996</v>
      </c>
      <c r="O22" s="63" t="s">
        <v>5</v>
      </c>
    </row>
    <row r="23" spans="1:15" ht="25.15" customHeight="1">
      <c r="A23" s="44">
        <f>A22+1</f>
        <v>45580</v>
      </c>
      <c r="B23" s="52" t="s">
        <v>17</v>
      </c>
      <c r="C23" s="11" t="str">
        <f>第八週!$D$44</f>
        <v>香Q米飯</v>
      </c>
      <c r="D23" s="12" t="str">
        <f>第八週!$E$44</f>
        <v>糖醋雞翅*1</v>
      </c>
      <c r="E23" s="12" t="str">
        <f>第八週!$E$54</f>
        <v>花開富貴</v>
      </c>
      <c r="F23" s="12" t="str">
        <f>第八週!$E$64</f>
        <v>季節時蔬</v>
      </c>
      <c r="G23" s="12" t="str">
        <f>第八週!$E$66</f>
        <v>薑絲冬瓜湯</v>
      </c>
      <c r="H23" s="10" t="str">
        <f>第八週!$E$76</f>
        <v>100%果汁+幼兒園水果</v>
      </c>
      <c r="I23" s="733" t="s">
        <v>4</v>
      </c>
      <c r="J23" s="734"/>
      <c r="K23" s="734"/>
      <c r="L23" s="734"/>
      <c r="M23" s="734"/>
      <c r="N23" s="65">
        <f>第八週!$M$185</f>
        <v>2.6800000000000006</v>
      </c>
      <c r="O23" s="63" t="s">
        <v>5</v>
      </c>
    </row>
    <row r="24" spans="1:15" ht="25.15" customHeight="1">
      <c r="A24" s="44">
        <f>A22+2</f>
        <v>45581</v>
      </c>
      <c r="B24" s="10" t="s">
        <v>18</v>
      </c>
      <c r="C24" s="731" t="str">
        <f>第八週!$E$77</f>
        <v>咖哩沙茶炒麵</v>
      </c>
      <c r="D24" s="732"/>
      <c r="E24" s="12" t="str">
        <f>第八週!$E$88</f>
        <v>馬鈴薯燉肉</v>
      </c>
      <c r="F24" s="12" t="str">
        <f>第八週!$E$97</f>
        <v>季節時蔬</v>
      </c>
      <c r="G24" s="12" t="str">
        <f>第八週!$E$99</f>
        <v>番茄蛋花湯</v>
      </c>
      <c r="H24" s="10" t="str">
        <f>第八週!$E$109&amp;""</f>
        <v>截切水果</v>
      </c>
      <c r="I24" s="733" t="s">
        <v>19</v>
      </c>
      <c r="J24" s="734"/>
      <c r="K24" s="734"/>
      <c r="L24" s="734"/>
      <c r="M24" s="734"/>
      <c r="N24" s="65">
        <f>第八週!$N$185</f>
        <v>1.64</v>
      </c>
      <c r="O24" s="63" t="s">
        <v>5</v>
      </c>
    </row>
    <row r="25" spans="1:15" ht="25.15" customHeight="1">
      <c r="A25" s="44">
        <f>A22+3</f>
        <v>45582</v>
      </c>
      <c r="B25" s="10" t="s">
        <v>20</v>
      </c>
      <c r="C25" s="15" t="str">
        <f>第八週!$D$110</f>
        <v>燕麥飯</v>
      </c>
      <c r="D25" s="16" t="str">
        <f>第八週!$E$112</f>
        <v>番茄燒雞</v>
      </c>
      <c r="E25" s="16" t="str">
        <f>第八週!$E$124</f>
        <v>飄香滷味</v>
      </c>
      <c r="F25" s="16" t="str">
        <f>第八週!$E$134</f>
        <v>季節時蔬</v>
      </c>
      <c r="G25" s="16" t="str">
        <f>第八週!$E$136</f>
        <v>青木瓜排骨湯</v>
      </c>
      <c r="H25" s="2" t="str">
        <f>第八週!$E$147</f>
        <v>★保久乳+截切水果</v>
      </c>
      <c r="I25" s="733" t="s">
        <v>21</v>
      </c>
      <c r="J25" s="734"/>
      <c r="K25" s="734"/>
      <c r="L25" s="734"/>
      <c r="M25" s="734"/>
      <c r="N25" s="65">
        <v>1.6</v>
      </c>
      <c r="O25" s="63" t="s">
        <v>5</v>
      </c>
    </row>
    <row r="26" spans="1:15" ht="25.15" customHeight="1" thickBot="1">
      <c r="A26" s="45">
        <f>A22+4</f>
        <v>45583</v>
      </c>
      <c r="B26" s="3" t="s">
        <v>22</v>
      </c>
      <c r="C26" s="13" t="str">
        <f>第八週!$D$148</f>
        <v>胚芽飯</v>
      </c>
      <c r="D26" s="14" t="str">
        <f>第八週!$E$150</f>
        <v>壽喜燒肉片</v>
      </c>
      <c r="E26" s="14" t="str">
        <f>第八週!$E$160</f>
        <v>日式蒸蛋</v>
      </c>
      <c r="F26" s="14" t="str">
        <f>第八週!$E$169</f>
        <v>有機時蔬</v>
      </c>
      <c r="G26" s="14" t="str">
        <f>第八週!$E$171</f>
        <v>黑糖四寶湯</v>
      </c>
      <c r="H26" s="3" t="str">
        <f>第八週!$E$181</f>
        <v>水果</v>
      </c>
      <c r="I26" s="742" t="s">
        <v>23</v>
      </c>
      <c r="J26" s="743"/>
      <c r="K26" s="743"/>
      <c r="L26" s="743"/>
      <c r="M26" s="743"/>
      <c r="N26" s="66">
        <f>第八週!$P$185</f>
        <v>2.46</v>
      </c>
      <c r="O26" s="64" t="s">
        <v>5</v>
      </c>
    </row>
    <row r="27" spans="1:15" ht="25.15" customHeight="1" thickTop="1">
      <c r="A27" s="47">
        <v>45586</v>
      </c>
      <c r="B27" s="54" t="s">
        <v>15</v>
      </c>
      <c r="C27" s="8" t="str">
        <f>第九週!$D$8</f>
        <v>五穀飯</v>
      </c>
      <c r="D27" s="9" t="str">
        <f>第九週!$E$10</f>
        <v>金瓜燉雞</v>
      </c>
      <c r="E27" s="9" t="str">
        <f>第九週!$E$21</f>
        <v>茄汁甜條</v>
      </c>
      <c r="F27" s="9" t="str">
        <f>第九週!$E$32</f>
        <v>季節時蔬</v>
      </c>
      <c r="G27" s="9" t="str">
        <f>第九週!$E$34</f>
        <v>味噌豆腐蛋花湯</v>
      </c>
      <c r="H27" s="7" t="str">
        <f>第九週!$E$44</f>
        <v>★保久乳</v>
      </c>
      <c r="I27" s="744" t="s">
        <v>16</v>
      </c>
      <c r="J27" s="745"/>
      <c r="K27" s="745"/>
      <c r="L27" s="745"/>
      <c r="M27" s="745"/>
      <c r="N27" s="65">
        <f>第九週!$L$196</f>
        <v>4.66</v>
      </c>
      <c r="O27" s="63" t="s">
        <v>5</v>
      </c>
    </row>
    <row r="28" spans="1:15" ht="25.15" customHeight="1">
      <c r="A28" s="44">
        <f>A27+1</f>
        <v>45587</v>
      </c>
      <c r="B28" s="52" t="s">
        <v>17</v>
      </c>
      <c r="C28" s="11" t="str">
        <f>第九週!$D$45</f>
        <v>香Q米飯</v>
      </c>
      <c r="D28" s="12" t="str">
        <f>第九週!$E$45</f>
        <v>香炸豬排*1</v>
      </c>
      <c r="E28" s="12" t="str">
        <f>第九週!$E$56</f>
        <v>培根高麗菜</v>
      </c>
      <c r="F28" s="12" t="str">
        <f>第九週!$E$67</f>
        <v>季節時蔬</v>
      </c>
      <c r="G28" s="12" t="str">
        <f>第九週!$E$69</f>
        <v>酸辣湯</v>
      </c>
      <c r="H28" s="10" t="str">
        <f>第九週!$E$79</f>
        <v>100%果汁+幼兒園水果</v>
      </c>
      <c r="I28" s="733" t="s">
        <v>4</v>
      </c>
      <c r="J28" s="734"/>
      <c r="K28" s="734"/>
      <c r="L28" s="734"/>
      <c r="M28" s="734"/>
      <c r="N28" s="65">
        <f>第九週!$M$196</f>
        <v>2.7600000000000002</v>
      </c>
      <c r="O28" s="63" t="s">
        <v>5</v>
      </c>
    </row>
    <row r="29" spans="1:15" ht="25.15" customHeight="1">
      <c r="A29" s="44">
        <f>A27+2</f>
        <v>45588</v>
      </c>
      <c r="B29" s="10" t="s">
        <v>18</v>
      </c>
      <c r="C29" s="731" t="str">
        <f>第九週!$E$80</f>
        <v>玉米豬肉炒飯</v>
      </c>
      <c r="D29" s="732"/>
      <c r="E29" s="12" t="str">
        <f>第九週!$E$92</f>
        <v>醬爆雞丁</v>
      </c>
      <c r="F29" s="12" t="str">
        <f>第九週!$E$102</f>
        <v>季節時蔬</v>
      </c>
      <c r="G29" s="12" t="str">
        <f>第九週!$E$104</f>
        <v>金菇白菜湯</v>
      </c>
      <c r="H29" s="10" t="str">
        <f>第九週!$E$114</f>
        <v>截切水果</v>
      </c>
      <c r="I29" s="733" t="s">
        <v>19</v>
      </c>
      <c r="J29" s="734"/>
      <c r="K29" s="734"/>
      <c r="L29" s="734"/>
      <c r="M29" s="734"/>
      <c r="N29" s="65">
        <f>第九週!$N$196</f>
        <v>1.4200000000000002</v>
      </c>
      <c r="O29" s="63" t="s">
        <v>5</v>
      </c>
    </row>
    <row r="30" spans="1:15" ht="25.15" customHeight="1">
      <c r="A30" s="44">
        <f>A27+3</f>
        <v>45589</v>
      </c>
      <c r="B30" s="10" t="s">
        <v>20</v>
      </c>
      <c r="C30" s="15" t="str">
        <f>第九週!$D$159</f>
        <v>燕麥飯</v>
      </c>
      <c r="D30" s="16" t="str">
        <f>第九週!$E$161</f>
        <v>沙茶魚丁</v>
      </c>
      <c r="E30" s="16" t="str">
        <f>第九週!$E$170</f>
        <v>茶葉蛋*1</v>
      </c>
      <c r="F30" s="16" t="str">
        <f>第九週!$E$180</f>
        <v>季節時蔬</v>
      </c>
      <c r="G30" s="16" t="str">
        <f>第九週!$E$182</f>
        <v>香菇雞湯</v>
      </c>
      <c r="H30" s="2" t="str">
        <f>第九週!$E$192</f>
        <v>水果+驗證豆奶</v>
      </c>
      <c r="I30" s="733" t="s">
        <v>21</v>
      </c>
      <c r="J30" s="734"/>
      <c r="K30" s="734"/>
      <c r="L30" s="734"/>
      <c r="M30" s="734"/>
      <c r="N30" s="65">
        <f>第九週!$O$196</f>
        <v>0.7</v>
      </c>
      <c r="O30" s="63" t="s">
        <v>5</v>
      </c>
    </row>
    <row r="31" spans="1:15" ht="25.15" customHeight="1" thickBot="1">
      <c r="A31" s="44">
        <f>A27+4</f>
        <v>45590</v>
      </c>
      <c r="B31" s="3" t="s">
        <v>22</v>
      </c>
      <c r="C31" s="13" t="str">
        <f>第九週!$D$115</f>
        <v>糙米飯</v>
      </c>
      <c r="D31" s="14" t="str">
        <f>第九週!E117</f>
        <v>韓式燒肉</v>
      </c>
      <c r="E31" s="14" t="str">
        <f>第九週!$E$135</f>
        <v>雜菜冬粉</v>
      </c>
      <c r="F31" s="14" t="str">
        <f>第九週!$E$146</f>
        <v>有機時蔬</v>
      </c>
      <c r="G31" s="14" t="str">
        <f>第九週!$E$148</f>
        <v>蘿蔔排骨湯</v>
      </c>
      <c r="H31" s="3" t="str">
        <f>第九週!$E$158</f>
        <v>★保久乳+截切水果</v>
      </c>
      <c r="I31" s="742" t="s">
        <v>23</v>
      </c>
      <c r="J31" s="743"/>
      <c r="K31" s="743"/>
      <c r="L31" s="743"/>
      <c r="M31" s="743"/>
      <c r="N31" s="66">
        <f>第九週!$P$196</f>
        <v>2.42</v>
      </c>
      <c r="O31" s="64" t="s">
        <v>5</v>
      </c>
    </row>
    <row r="32" spans="1:15" ht="25.15" customHeight="1" thickTop="1">
      <c r="A32" s="48">
        <v>45593</v>
      </c>
      <c r="B32" s="54" t="s">
        <v>15</v>
      </c>
      <c r="C32" s="8" t="str">
        <f>第十週!$D$8</f>
        <v>五穀飯</v>
      </c>
      <c r="D32" s="9" t="str">
        <f>第十週!$E$10</f>
        <v>奶香洋芋燉雞</v>
      </c>
      <c r="E32" s="9" t="str">
        <f>第十週!$E$19</f>
        <v>三杯豆干</v>
      </c>
      <c r="F32" s="9" t="str">
        <f>第十週!$E$32</f>
        <v>季節時蔬</v>
      </c>
      <c r="G32" s="9" t="str">
        <f>第十週!$E$34</f>
        <v>紅豆三寶湯</v>
      </c>
      <c r="H32" s="7" t="str">
        <f>第十週!$E$43</f>
        <v>★保久乳</v>
      </c>
      <c r="I32" s="744" t="s">
        <v>16</v>
      </c>
      <c r="J32" s="745"/>
      <c r="K32" s="745"/>
      <c r="L32" s="745"/>
      <c r="M32" s="745"/>
      <c r="N32" s="65">
        <f>第十週!$L$190</f>
        <v>4.7</v>
      </c>
      <c r="O32" s="63" t="s">
        <v>5</v>
      </c>
    </row>
    <row r="33" spans="1:15" ht="25.15" customHeight="1">
      <c r="A33" s="44">
        <f>A32+1</f>
        <v>45594</v>
      </c>
      <c r="B33" s="52" t="s">
        <v>17</v>
      </c>
      <c r="C33" s="11" t="str">
        <f>第十週!$D$44</f>
        <v>香Q米飯</v>
      </c>
      <c r="D33" s="12" t="str">
        <f>第十週!$E$44</f>
        <v>香滷豬棒腿*1</v>
      </c>
      <c r="E33" s="12" t="str">
        <f>第十週!$E$55</f>
        <v>冬瓜雞捲</v>
      </c>
      <c r="F33" s="12" t="str">
        <f>第十週!$E$66</f>
        <v>季節時蔬</v>
      </c>
      <c r="G33" s="12" t="str">
        <f>第十週!$E$68</f>
        <v>養生藥膳湯</v>
      </c>
      <c r="H33" s="10" t="str">
        <f>第十週!$E$78</f>
        <v>100%果汁+幼兒園水果</v>
      </c>
      <c r="I33" s="733" t="s">
        <v>4</v>
      </c>
      <c r="J33" s="734"/>
      <c r="K33" s="734"/>
      <c r="L33" s="734"/>
      <c r="M33" s="734"/>
      <c r="N33" s="65">
        <f>第十週!$M$190</f>
        <v>2.36</v>
      </c>
      <c r="O33" s="63" t="s">
        <v>5</v>
      </c>
    </row>
    <row r="34" spans="1:15" ht="25.15" customHeight="1">
      <c r="A34" s="44">
        <f>A32+2</f>
        <v>45595</v>
      </c>
      <c r="B34" s="10" t="s">
        <v>18</v>
      </c>
      <c r="C34" s="731" t="str">
        <f>第十週!$E$79</f>
        <v>義大利麵</v>
      </c>
      <c r="D34" s="732"/>
      <c r="E34" s="12" t="str">
        <f>第十週!$E$91</f>
        <v>蘑菇燒雞</v>
      </c>
      <c r="F34" s="12" t="str">
        <f>第十週!$E$102</f>
        <v>季節時蔬</v>
      </c>
      <c r="G34" s="12" t="str">
        <f>第十週!$E$104</f>
        <v>玉米濃湯</v>
      </c>
      <c r="H34" s="10" t="str">
        <f>第十週!$E$114</f>
        <v>截切水果</v>
      </c>
      <c r="I34" s="733" t="s">
        <v>19</v>
      </c>
      <c r="J34" s="734"/>
      <c r="K34" s="734"/>
      <c r="L34" s="734"/>
      <c r="M34" s="734"/>
      <c r="N34" s="65">
        <f>第十週!$N$190</f>
        <v>1.48</v>
      </c>
      <c r="O34" s="63" t="s">
        <v>5</v>
      </c>
    </row>
    <row r="35" spans="1:15" ht="25.15" customHeight="1">
      <c r="A35" s="51">
        <f>A32+3</f>
        <v>45596</v>
      </c>
      <c r="B35" s="10" t="s">
        <v>20</v>
      </c>
      <c r="C35" s="15" t="str">
        <f>第十週!$D$115</f>
        <v>燕麥飯</v>
      </c>
      <c r="D35" s="16" t="str">
        <f>第十週!$E$117</f>
        <v>泰式檸檬打拋肉</v>
      </c>
      <c r="E35" s="16" t="str">
        <f>第十週!$E$127</f>
        <v>螞蟻上樹</v>
      </c>
      <c r="F35" s="16" t="str">
        <f>第十週!$E$137</f>
        <v>季節時蔬</v>
      </c>
      <c r="G35" s="16" t="str">
        <f>第十週!$E$139</f>
        <v>金茸蛋花湯</v>
      </c>
      <c r="H35" s="2" t="str">
        <f>第十週!$E$149</f>
        <v>★保久乳+截切水果</v>
      </c>
      <c r="I35" s="733" t="s">
        <v>21</v>
      </c>
      <c r="J35" s="734"/>
      <c r="K35" s="734"/>
      <c r="L35" s="734"/>
      <c r="M35" s="734"/>
      <c r="N35" s="65">
        <v>1.6</v>
      </c>
      <c r="O35" s="63" t="s">
        <v>5</v>
      </c>
    </row>
    <row r="36" spans="1:15" ht="25.15" customHeight="1" thickBot="1">
      <c r="A36" s="50">
        <f>A32+4</f>
        <v>45597</v>
      </c>
      <c r="B36" s="3" t="s">
        <v>22</v>
      </c>
      <c r="C36" s="13" t="str">
        <f>第十週!$D$150</f>
        <v>香鬆飯</v>
      </c>
      <c r="D36" s="14" t="str">
        <f>第十週!$E$152</f>
        <v>味噌燒雞</v>
      </c>
      <c r="E36" s="14" t="str">
        <f>第十週!$E$164</f>
        <v>火腿玉米炒蛋</v>
      </c>
      <c r="F36" s="14" t="str">
        <f>第十週!$E$174</f>
        <v>有機時蔬</v>
      </c>
      <c r="G36" s="14" t="str">
        <f>第十週!$E$176</f>
        <v>肉羹湯</v>
      </c>
      <c r="H36" s="3" t="str">
        <f>第十週!$E$186&amp;""</f>
        <v>水果</v>
      </c>
      <c r="I36" s="742" t="s">
        <v>23</v>
      </c>
      <c r="J36" s="743"/>
      <c r="K36" s="743"/>
      <c r="L36" s="743"/>
      <c r="M36" s="743"/>
      <c r="N36" s="66">
        <f>第十週!$P$190</f>
        <v>2.48</v>
      </c>
      <c r="O36" s="64" t="s">
        <v>5</v>
      </c>
    </row>
    <row r="37" spans="1:15" ht="18.75" customHeight="1" thickTop="1">
      <c r="A37" s="746" t="s">
        <v>25</v>
      </c>
      <c r="B37" s="747"/>
      <c r="C37" s="747"/>
      <c r="D37" s="747"/>
      <c r="E37" s="747"/>
      <c r="F37" s="747"/>
      <c r="G37" s="747"/>
      <c r="H37" s="71" t="s">
        <v>26</v>
      </c>
      <c r="I37" s="69">
        <v>4.5</v>
      </c>
      <c r="J37" s="750">
        <v>2</v>
      </c>
      <c r="K37" s="69">
        <v>1.5</v>
      </c>
      <c r="L37" s="750">
        <v>1</v>
      </c>
      <c r="M37" s="750">
        <v>1</v>
      </c>
      <c r="N37" s="69">
        <v>2</v>
      </c>
      <c r="O37" s="69" t="s">
        <v>5</v>
      </c>
    </row>
    <row r="38" spans="1:15" ht="18.75" customHeight="1">
      <c r="A38" s="748"/>
      <c r="B38" s="749"/>
      <c r="C38" s="749"/>
      <c r="D38" s="749"/>
      <c r="E38" s="749"/>
      <c r="F38" s="749"/>
      <c r="G38" s="749"/>
      <c r="H38" s="72" t="s">
        <v>27</v>
      </c>
      <c r="I38" s="70">
        <v>5</v>
      </c>
      <c r="J38" s="751"/>
      <c r="K38" s="70">
        <v>2</v>
      </c>
      <c r="L38" s="751"/>
      <c r="M38" s="751"/>
      <c r="N38" s="70">
        <v>2.5</v>
      </c>
      <c r="O38" s="70" t="s">
        <v>5</v>
      </c>
    </row>
    <row r="105" spans="14:14">
      <c r="N105" s="1">
        <v>1.7</v>
      </c>
    </row>
  </sheetData>
  <mergeCells count="38">
    <mergeCell ref="A37:G38"/>
    <mergeCell ref="J37:J38"/>
    <mergeCell ref="L37:L38"/>
    <mergeCell ref="M37:M38"/>
    <mergeCell ref="I30:M30"/>
    <mergeCell ref="I31:M31"/>
    <mergeCell ref="I32:M32"/>
    <mergeCell ref="I33:M33"/>
    <mergeCell ref="I34:M34"/>
    <mergeCell ref="C34:D34"/>
    <mergeCell ref="I35:M35"/>
    <mergeCell ref="I36:M36"/>
    <mergeCell ref="I25:M25"/>
    <mergeCell ref="I26:M26"/>
    <mergeCell ref="I27:M27"/>
    <mergeCell ref="I28:M28"/>
    <mergeCell ref="C29:D29"/>
    <mergeCell ref="I29:M29"/>
    <mergeCell ref="I20:M20"/>
    <mergeCell ref="I21:M21"/>
    <mergeCell ref="I22:M22"/>
    <mergeCell ref="I23:M23"/>
    <mergeCell ref="C24:D24"/>
    <mergeCell ref="I24:M24"/>
    <mergeCell ref="I15:M15"/>
    <mergeCell ref="I16:M16"/>
    <mergeCell ref="I17:M17"/>
    <mergeCell ref="I18:M18"/>
    <mergeCell ref="C19:D19"/>
    <mergeCell ref="I19:M19"/>
    <mergeCell ref="A1:O8"/>
    <mergeCell ref="C14:D14"/>
    <mergeCell ref="I14:M14"/>
    <mergeCell ref="A9:O9"/>
    <mergeCell ref="D10:F10"/>
    <mergeCell ref="I11:O11"/>
    <mergeCell ref="I12:M12"/>
    <mergeCell ref="I13:M13"/>
  </mergeCells>
  <phoneticPr fontId="9" type="noConversion"/>
  <pageMargins left="0.35433070866141736" right="0.11811023622047245" top="0.31496062992125984" bottom="0.31496062992125984" header="0.27559055118110237" footer="0.11811023622047245"/>
  <pageSetup paperSize="9" scale="81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04"/>
  <sheetViews>
    <sheetView view="pageBreakPreview" zoomScaleNormal="100" zoomScaleSheetLayoutView="100" workbookViewId="0">
      <pane ySplit="7" topLeftCell="A136" activePane="bottomLeft" state="frozen"/>
      <selection activeCell="A2" sqref="A2:AB2"/>
      <selection pane="bottomLeft" activeCell="L3" sqref="L3:R5"/>
    </sheetView>
  </sheetViews>
  <sheetFormatPr defaultColWidth="8.875" defaultRowHeight="27.75"/>
  <cols>
    <col min="1" max="1" width="7.75" style="271" customWidth="1"/>
    <col min="2" max="2" width="10.75" style="271" customWidth="1"/>
    <col min="3" max="3" width="9.375" style="271" customWidth="1"/>
    <col min="4" max="4" width="7.75" style="271" customWidth="1"/>
    <col min="5" max="5" width="26.25" style="272" customWidth="1"/>
    <col min="6" max="6" width="25.5" style="273" bestFit="1" customWidth="1"/>
    <col min="7" max="8" width="20.5" style="274" customWidth="1"/>
    <col min="9" max="9" width="14.75" style="274" bestFit="1" customWidth="1"/>
    <col min="10" max="10" width="14.75" style="675" hidden="1" customWidth="1"/>
    <col min="11" max="11" width="16.5" style="675" customWidth="1"/>
    <col min="12" max="13" width="7.75" style="271" customWidth="1"/>
    <col min="14" max="18" width="7.75" style="275" customWidth="1"/>
    <col min="19" max="28" width="7.75" style="249" customWidth="1"/>
    <col min="29" max="29" width="8.875" style="249"/>
    <col min="30" max="30" width="5.75" style="248" customWidth="1"/>
    <col min="31" max="31" width="5.75" style="73" customWidth="1"/>
    <col min="32" max="32" width="7.75" style="56" customWidth="1"/>
    <col min="33" max="33" width="10" style="278" bestFit="1" customWidth="1"/>
    <col min="34" max="34" width="8" style="55" customWidth="1"/>
    <col min="35" max="36" width="8.875" style="55"/>
    <col min="37" max="48" width="5.25" style="57" customWidth="1"/>
    <col min="49" max="16384" width="8.875" style="249"/>
  </cols>
  <sheetData>
    <row r="1" spans="1:48">
      <c r="A1" s="969" t="s">
        <v>449</v>
      </c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  <c r="O1" s="970"/>
      <c r="P1" s="970"/>
      <c r="Q1" s="970"/>
      <c r="R1" s="970"/>
      <c r="S1" s="970"/>
      <c r="T1" s="970"/>
      <c r="U1" s="970"/>
      <c r="V1" s="970"/>
      <c r="W1" s="970"/>
      <c r="X1" s="970"/>
      <c r="Y1" s="970"/>
      <c r="Z1" s="970"/>
      <c r="AA1" s="970"/>
      <c r="AB1" s="970"/>
      <c r="AC1" s="19"/>
      <c r="AG1" s="56"/>
    </row>
    <row r="2" spans="1:48" ht="21.75" thickBot="1">
      <c r="A2" s="971" t="s">
        <v>284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  <c r="W2" s="971"/>
      <c r="X2" s="971"/>
      <c r="Y2" s="971"/>
      <c r="Z2" s="971"/>
      <c r="AA2" s="971"/>
      <c r="AB2" s="971"/>
      <c r="AC2" s="19"/>
      <c r="AG2" s="56"/>
    </row>
    <row r="3" spans="1:48" ht="21">
      <c r="A3" s="972" t="s">
        <v>78</v>
      </c>
      <c r="B3" s="974" t="s">
        <v>2</v>
      </c>
      <c r="C3" s="976" t="s">
        <v>285</v>
      </c>
      <c r="D3" s="976" t="s">
        <v>80</v>
      </c>
      <c r="E3" s="979" t="s">
        <v>67</v>
      </c>
      <c r="F3" s="980"/>
      <c r="G3" s="980"/>
      <c r="H3" s="980"/>
      <c r="I3" s="980"/>
      <c r="J3" s="980"/>
      <c r="K3" s="981"/>
      <c r="L3" s="982" t="s">
        <v>81</v>
      </c>
      <c r="M3" s="983"/>
      <c r="N3" s="983"/>
      <c r="O3" s="983"/>
      <c r="P3" s="983"/>
      <c r="Q3" s="983"/>
      <c r="R3" s="984"/>
      <c r="S3" s="991" t="s">
        <v>28</v>
      </c>
      <c r="T3" s="992"/>
      <c r="U3" s="993"/>
      <c r="V3" s="994" t="s">
        <v>29</v>
      </c>
      <c r="W3" s="992"/>
      <c r="X3" s="992"/>
      <c r="Y3" s="992"/>
      <c r="Z3" s="995"/>
      <c r="AA3" s="996" t="s">
        <v>286</v>
      </c>
      <c r="AB3" s="997"/>
      <c r="AC3" s="19"/>
      <c r="AG3" s="56"/>
    </row>
    <row r="4" spans="1:48" ht="6.75" customHeight="1">
      <c r="A4" s="973"/>
      <c r="B4" s="975"/>
      <c r="C4" s="977"/>
      <c r="D4" s="978"/>
      <c r="E4" s="999" t="s">
        <v>65</v>
      </c>
      <c r="F4" s="1001" t="s">
        <v>396</v>
      </c>
      <c r="G4" s="1002"/>
      <c r="H4" s="1002"/>
      <c r="I4" s="1002"/>
      <c r="J4" s="1002"/>
      <c r="K4" s="1003"/>
      <c r="L4" s="985"/>
      <c r="M4" s="986"/>
      <c r="N4" s="986"/>
      <c r="O4" s="986"/>
      <c r="P4" s="986"/>
      <c r="Q4" s="986"/>
      <c r="R4" s="987"/>
      <c r="S4" s="1010" t="s">
        <v>31</v>
      </c>
      <c r="T4" s="1010" t="s">
        <v>32</v>
      </c>
      <c r="U4" s="1012" t="s">
        <v>33</v>
      </c>
      <c r="V4" s="1014" t="s">
        <v>34</v>
      </c>
      <c r="W4" s="1010" t="s">
        <v>35</v>
      </c>
      <c r="X4" s="1010" t="s">
        <v>36</v>
      </c>
      <c r="Y4" s="1010" t="s">
        <v>37</v>
      </c>
      <c r="Z4" s="1016" t="s">
        <v>38</v>
      </c>
      <c r="AA4" s="998"/>
      <c r="AB4" s="997"/>
      <c r="AC4" s="19"/>
      <c r="AG4" s="56"/>
    </row>
    <row r="5" spans="1:48" ht="5.25" customHeight="1">
      <c r="A5" s="973"/>
      <c r="B5" s="975"/>
      <c r="C5" s="977"/>
      <c r="D5" s="978"/>
      <c r="E5" s="1000"/>
      <c r="F5" s="1004"/>
      <c r="G5" s="1005"/>
      <c r="H5" s="1005"/>
      <c r="I5" s="1005"/>
      <c r="J5" s="1005"/>
      <c r="K5" s="1006"/>
      <c r="L5" s="988"/>
      <c r="M5" s="989"/>
      <c r="N5" s="989"/>
      <c r="O5" s="989"/>
      <c r="P5" s="989"/>
      <c r="Q5" s="989"/>
      <c r="R5" s="990"/>
      <c r="S5" s="1011"/>
      <c r="T5" s="1011"/>
      <c r="U5" s="1013"/>
      <c r="V5" s="1015"/>
      <c r="W5" s="1011"/>
      <c r="X5" s="1011"/>
      <c r="Y5" s="1011"/>
      <c r="Z5" s="1017"/>
      <c r="AA5" s="998"/>
      <c r="AB5" s="997"/>
      <c r="AC5" s="19"/>
      <c r="AG5" s="56"/>
    </row>
    <row r="6" spans="1:48" ht="42" customHeight="1">
      <c r="A6" s="973"/>
      <c r="B6" s="975"/>
      <c r="C6" s="977"/>
      <c r="D6" s="978"/>
      <c r="E6" s="1000"/>
      <c r="F6" s="1007"/>
      <c r="G6" s="1008"/>
      <c r="H6" s="1008"/>
      <c r="I6" s="1008"/>
      <c r="J6" s="1008"/>
      <c r="K6" s="1009"/>
      <c r="L6" s="111" t="s">
        <v>287</v>
      </c>
      <c r="M6" s="112" t="s">
        <v>288</v>
      </c>
      <c r="N6" s="101" t="s">
        <v>0</v>
      </c>
      <c r="O6" s="101" t="s">
        <v>1</v>
      </c>
      <c r="P6" s="101" t="s">
        <v>24</v>
      </c>
      <c r="Q6" s="101" t="s">
        <v>84</v>
      </c>
      <c r="R6" s="101" t="s">
        <v>85</v>
      </c>
      <c r="S6" s="1011"/>
      <c r="T6" s="1011"/>
      <c r="U6" s="1013"/>
      <c r="V6" s="1015"/>
      <c r="W6" s="1011"/>
      <c r="X6" s="1011"/>
      <c r="Y6" s="1011"/>
      <c r="Z6" s="1017"/>
      <c r="AA6" s="998"/>
      <c r="AB6" s="997"/>
      <c r="AC6" s="19"/>
      <c r="AG6" s="58"/>
    </row>
    <row r="7" spans="1:48" ht="21.75" customHeight="1" thickBot="1">
      <c r="A7" s="973"/>
      <c r="B7" s="975"/>
      <c r="C7" s="977"/>
      <c r="D7" s="978"/>
      <c r="E7" s="1000"/>
      <c r="F7" s="250" t="s">
        <v>623</v>
      </c>
      <c r="G7" s="251" t="s">
        <v>290</v>
      </c>
      <c r="H7" s="251" t="s">
        <v>375</v>
      </c>
      <c r="I7" s="251" t="s">
        <v>367</v>
      </c>
      <c r="J7" s="302" t="s">
        <v>405</v>
      </c>
      <c r="K7" s="302" t="s">
        <v>406</v>
      </c>
      <c r="L7" s="246" t="s">
        <v>39</v>
      </c>
      <c r="M7" s="246" t="s">
        <v>40</v>
      </c>
      <c r="N7" s="247" t="s">
        <v>41</v>
      </c>
      <c r="O7" s="247" t="s">
        <v>42</v>
      </c>
      <c r="P7" s="247" t="s">
        <v>43</v>
      </c>
      <c r="Q7" s="247" t="s">
        <v>44</v>
      </c>
      <c r="R7" s="247" t="s">
        <v>45</v>
      </c>
      <c r="S7" s="1011"/>
      <c r="T7" s="1011"/>
      <c r="U7" s="1013"/>
      <c r="V7" s="1015"/>
      <c r="W7" s="1011"/>
      <c r="X7" s="1011"/>
      <c r="Y7" s="1011"/>
      <c r="Z7" s="1017"/>
      <c r="AA7" s="998"/>
      <c r="AB7" s="997"/>
      <c r="AC7" s="19"/>
      <c r="AF7" s="80"/>
      <c r="AG7" s="81"/>
      <c r="AK7" s="242"/>
      <c r="AL7" s="242"/>
      <c r="AM7" s="242"/>
      <c r="AN7" s="242"/>
      <c r="AO7" s="242"/>
      <c r="AP7" s="242"/>
      <c r="AQ7" s="243"/>
      <c r="AR7" s="243"/>
      <c r="AS7" s="243"/>
      <c r="AT7" s="243"/>
      <c r="AU7" s="243"/>
      <c r="AV7" s="243"/>
    </row>
    <row r="8" spans="1:48" ht="22.9" hidden="1" customHeight="1" thickTop="1" thickBot="1">
      <c r="A8" s="838">
        <v>45566</v>
      </c>
      <c r="B8" s="842" t="s">
        <v>451</v>
      </c>
      <c r="C8" s="1018"/>
      <c r="D8" s="850"/>
      <c r="E8" s="854"/>
      <c r="F8" s="201"/>
      <c r="G8" s="225"/>
      <c r="H8" s="167"/>
      <c r="I8" s="167"/>
      <c r="J8" s="167"/>
      <c r="K8" s="856"/>
      <c r="L8" s="818"/>
      <c r="M8" s="818"/>
      <c r="N8" s="821"/>
      <c r="O8" s="818"/>
      <c r="P8" s="818"/>
      <c r="Q8" s="818"/>
      <c r="R8" s="827"/>
      <c r="S8" s="830"/>
      <c r="T8" s="830"/>
      <c r="U8" s="832"/>
      <c r="V8" s="834"/>
      <c r="W8" s="830"/>
      <c r="X8" s="830"/>
      <c r="Y8" s="830"/>
      <c r="Z8" s="830"/>
      <c r="AA8" s="871"/>
      <c r="AB8" s="872"/>
      <c r="AC8" s="19"/>
      <c r="AD8" s="248">
        <f>IF($C8=0,COUNTA($C7:$C$8),COUNTA($C$8:$C8))</f>
        <v>0</v>
      </c>
      <c r="AF8" s="59"/>
      <c r="AG8" s="56"/>
    </row>
    <row r="9" spans="1:48" ht="22.9" hidden="1" customHeight="1" thickBot="1">
      <c r="A9" s="839"/>
      <c r="B9" s="968"/>
      <c r="C9" s="1019"/>
      <c r="D9" s="851"/>
      <c r="E9" s="864"/>
      <c r="F9" s="162"/>
      <c r="G9" s="183"/>
      <c r="H9" s="183"/>
      <c r="I9" s="183"/>
      <c r="J9" s="184"/>
      <c r="K9" s="817"/>
      <c r="L9" s="882"/>
      <c r="M9" s="882"/>
      <c r="N9" s="884"/>
      <c r="O9" s="882"/>
      <c r="P9" s="882"/>
      <c r="Q9" s="882"/>
      <c r="R9" s="925"/>
      <c r="S9" s="866"/>
      <c r="T9" s="866"/>
      <c r="U9" s="867"/>
      <c r="V9" s="868"/>
      <c r="W9" s="866"/>
      <c r="X9" s="866"/>
      <c r="Y9" s="866"/>
      <c r="Z9" s="866"/>
      <c r="AA9" s="873"/>
      <c r="AB9" s="874"/>
      <c r="AC9" s="19"/>
      <c r="AD9" s="248">
        <f>IF($C9=0,COUNTA($C8:$C$8),COUNTA($C$8:$C9))</f>
        <v>0</v>
      </c>
      <c r="AF9" s="59"/>
      <c r="AG9" s="56"/>
    </row>
    <row r="10" spans="1:48" ht="22.9" hidden="1" customHeight="1">
      <c r="A10" s="839"/>
      <c r="B10" s="968"/>
      <c r="C10" s="1019"/>
      <c r="D10" s="851"/>
      <c r="E10" s="896"/>
      <c r="F10" s="142"/>
      <c r="G10" s="143"/>
      <c r="H10" s="142"/>
      <c r="I10" s="142"/>
      <c r="J10" s="142"/>
      <c r="K10" s="966"/>
      <c r="L10" s="882"/>
      <c r="M10" s="882"/>
      <c r="N10" s="884"/>
      <c r="O10" s="882"/>
      <c r="P10" s="882"/>
      <c r="Q10" s="882"/>
      <c r="R10" s="925"/>
      <c r="S10" s="755"/>
      <c r="T10" s="755"/>
      <c r="U10" s="757"/>
      <c r="V10" s="759"/>
      <c r="W10" s="755"/>
      <c r="X10" s="755"/>
      <c r="Y10" s="755"/>
      <c r="Z10" s="755"/>
      <c r="AA10" s="873"/>
      <c r="AB10" s="874"/>
      <c r="AC10" s="19"/>
      <c r="AD10" s="248">
        <f>IF($C10=0,COUNTA($C$8:$C9),COUNTA($C$8:$C10))</f>
        <v>0</v>
      </c>
      <c r="AF10" s="59"/>
      <c r="AG10" s="56"/>
    </row>
    <row r="11" spans="1:48" ht="22.9" hidden="1" customHeight="1">
      <c r="A11" s="839"/>
      <c r="B11" s="968"/>
      <c r="C11" s="1019"/>
      <c r="D11" s="851"/>
      <c r="E11" s="897"/>
      <c r="F11" s="252"/>
      <c r="G11" s="144"/>
      <c r="H11" s="146"/>
      <c r="I11" s="146"/>
      <c r="J11" s="146"/>
      <c r="K11" s="936"/>
      <c r="L11" s="882"/>
      <c r="M11" s="882"/>
      <c r="N11" s="884"/>
      <c r="O11" s="882"/>
      <c r="P11" s="882"/>
      <c r="Q11" s="882"/>
      <c r="R11" s="925"/>
      <c r="S11" s="756"/>
      <c r="T11" s="756"/>
      <c r="U11" s="825"/>
      <c r="V11" s="826"/>
      <c r="W11" s="756"/>
      <c r="X11" s="756"/>
      <c r="Y11" s="756"/>
      <c r="Z11" s="756"/>
      <c r="AA11" s="873"/>
      <c r="AB11" s="874"/>
      <c r="AC11" s="19"/>
      <c r="AD11" s="248">
        <f>IF($C11=0,COUNTA($C$8:$C10),COUNTA($C$8:$C11))</f>
        <v>0</v>
      </c>
      <c r="AF11" s="59"/>
      <c r="AG11" s="56"/>
      <c r="AK11" s="253"/>
    </row>
    <row r="12" spans="1:48" ht="22.9" hidden="1" customHeight="1">
      <c r="A12" s="839"/>
      <c r="B12" s="968"/>
      <c r="C12" s="1019"/>
      <c r="D12" s="851"/>
      <c r="E12" s="897"/>
      <c r="F12" s="145"/>
      <c r="G12" s="145"/>
      <c r="H12" s="146"/>
      <c r="I12" s="146"/>
      <c r="J12" s="146"/>
      <c r="K12" s="936"/>
      <c r="L12" s="882"/>
      <c r="M12" s="882"/>
      <c r="N12" s="884"/>
      <c r="O12" s="882"/>
      <c r="P12" s="882"/>
      <c r="Q12" s="882"/>
      <c r="R12" s="925"/>
      <c r="S12" s="756"/>
      <c r="T12" s="756"/>
      <c r="U12" s="825"/>
      <c r="V12" s="826"/>
      <c r="W12" s="756"/>
      <c r="X12" s="756"/>
      <c r="Y12" s="756"/>
      <c r="Z12" s="756"/>
      <c r="AA12" s="873"/>
      <c r="AB12" s="874"/>
      <c r="AC12" s="19"/>
      <c r="AD12" s="248">
        <f>IF($C12=0,COUNTA($C$8:$C11),COUNTA($C$8:$C12))</f>
        <v>0</v>
      </c>
      <c r="AF12" s="59"/>
      <c r="AG12" s="56"/>
    </row>
    <row r="13" spans="1:48" ht="22.9" hidden="1" customHeight="1">
      <c r="A13" s="839"/>
      <c r="B13" s="968"/>
      <c r="C13" s="1019"/>
      <c r="D13" s="851"/>
      <c r="E13" s="897"/>
      <c r="F13" s="145"/>
      <c r="G13" s="145"/>
      <c r="H13" s="146"/>
      <c r="I13" s="146"/>
      <c r="J13" s="146"/>
      <c r="K13" s="816"/>
      <c r="L13" s="882"/>
      <c r="M13" s="882"/>
      <c r="N13" s="884"/>
      <c r="O13" s="882"/>
      <c r="P13" s="882"/>
      <c r="Q13" s="882"/>
      <c r="R13" s="925"/>
      <c r="S13" s="756"/>
      <c r="T13" s="756"/>
      <c r="U13" s="825"/>
      <c r="V13" s="826"/>
      <c r="W13" s="756"/>
      <c r="X13" s="756"/>
      <c r="Y13" s="756"/>
      <c r="Z13" s="756"/>
      <c r="AA13" s="873"/>
      <c r="AB13" s="874"/>
      <c r="AC13" s="19"/>
      <c r="AD13" s="248">
        <f>IF($C13=0,COUNTA($C$8:$C12),COUNTA($C$8:$C13))</f>
        <v>0</v>
      </c>
      <c r="AF13" s="59"/>
      <c r="AG13" s="56"/>
    </row>
    <row r="14" spans="1:48" ht="22.9" hidden="1" customHeight="1">
      <c r="A14" s="839"/>
      <c r="B14" s="968"/>
      <c r="C14" s="1019"/>
      <c r="D14" s="851"/>
      <c r="E14" s="897"/>
      <c r="F14" s="146"/>
      <c r="G14" s="146"/>
      <c r="H14" s="146"/>
      <c r="I14" s="146"/>
      <c r="J14" s="168"/>
      <c r="K14" s="816"/>
      <c r="L14" s="882"/>
      <c r="M14" s="882"/>
      <c r="N14" s="884"/>
      <c r="O14" s="882"/>
      <c r="P14" s="882"/>
      <c r="Q14" s="882"/>
      <c r="R14" s="925"/>
      <c r="S14" s="756"/>
      <c r="T14" s="756"/>
      <c r="U14" s="825"/>
      <c r="V14" s="826"/>
      <c r="W14" s="756"/>
      <c r="X14" s="756"/>
      <c r="Y14" s="756"/>
      <c r="Z14" s="756"/>
      <c r="AA14" s="873"/>
      <c r="AB14" s="874"/>
      <c r="AC14" s="19"/>
      <c r="AD14" s="248">
        <f>IF($C14=0,COUNTA($C$8:$C12),COUNTA($C$8:$C14))</f>
        <v>0</v>
      </c>
      <c r="AF14" s="59"/>
      <c r="AG14" s="56"/>
    </row>
    <row r="15" spans="1:48" ht="22.9" hidden="1" customHeight="1">
      <c r="A15" s="839"/>
      <c r="B15" s="968"/>
      <c r="C15" s="1019"/>
      <c r="D15" s="851"/>
      <c r="E15" s="897"/>
      <c r="F15" s="145"/>
      <c r="G15" s="145"/>
      <c r="H15" s="168"/>
      <c r="I15" s="168"/>
      <c r="J15" s="168"/>
      <c r="K15" s="816"/>
      <c r="L15" s="882"/>
      <c r="M15" s="882"/>
      <c r="N15" s="884"/>
      <c r="O15" s="882"/>
      <c r="P15" s="882"/>
      <c r="Q15" s="882"/>
      <c r="R15" s="925"/>
      <c r="S15" s="756"/>
      <c r="T15" s="756"/>
      <c r="U15" s="825"/>
      <c r="V15" s="826"/>
      <c r="W15" s="756"/>
      <c r="X15" s="756"/>
      <c r="Y15" s="756"/>
      <c r="Z15" s="756"/>
      <c r="AA15" s="873"/>
      <c r="AB15" s="874"/>
      <c r="AC15" s="19"/>
      <c r="AD15" s="248">
        <f>IF($C15=0,COUNTA($C$8:$C14),COUNTA($C$8:$C15))</f>
        <v>0</v>
      </c>
      <c r="AF15" s="59"/>
      <c r="AG15" s="56"/>
    </row>
    <row r="16" spans="1:48" ht="22.9" hidden="1" customHeight="1" thickBot="1">
      <c r="A16" s="839"/>
      <c r="B16" s="968"/>
      <c r="C16" s="1019"/>
      <c r="D16" s="851"/>
      <c r="E16" s="897"/>
      <c r="F16" s="229"/>
      <c r="G16" s="169"/>
      <c r="H16" s="169"/>
      <c r="I16" s="169"/>
      <c r="J16" s="168"/>
      <c r="K16" s="816"/>
      <c r="L16" s="882"/>
      <c r="M16" s="882"/>
      <c r="N16" s="884"/>
      <c r="O16" s="882"/>
      <c r="P16" s="882"/>
      <c r="Q16" s="882"/>
      <c r="R16" s="925"/>
      <c r="S16" s="756"/>
      <c r="T16" s="756"/>
      <c r="U16" s="825"/>
      <c r="V16" s="826"/>
      <c r="W16" s="756"/>
      <c r="X16" s="756"/>
      <c r="Y16" s="756"/>
      <c r="Z16" s="756"/>
      <c r="AA16" s="873"/>
      <c r="AB16" s="874"/>
      <c r="AC16" s="19"/>
      <c r="AD16" s="248">
        <f>IF($C16=0,COUNTA($C$8:$C15),COUNTA($C$8:$C16))</f>
        <v>0</v>
      </c>
      <c r="AF16" s="59"/>
      <c r="AG16" s="56"/>
    </row>
    <row r="17" spans="1:33" ht="22.9" hidden="1" customHeight="1">
      <c r="A17" s="839"/>
      <c r="B17" s="968"/>
      <c r="C17" s="1019"/>
      <c r="D17" s="851"/>
      <c r="E17" s="897"/>
      <c r="F17" s="168"/>
      <c r="G17" s="146"/>
      <c r="H17" s="146"/>
      <c r="I17" s="146"/>
      <c r="J17" s="168"/>
      <c r="K17" s="816"/>
      <c r="L17" s="882"/>
      <c r="M17" s="882"/>
      <c r="N17" s="884"/>
      <c r="O17" s="882"/>
      <c r="P17" s="882"/>
      <c r="Q17" s="882"/>
      <c r="R17" s="925"/>
      <c r="S17" s="756"/>
      <c r="T17" s="756"/>
      <c r="U17" s="825"/>
      <c r="V17" s="826"/>
      <c r="W17" s="756"/>
      <c r="X17" s="756"/>
      <c r="Y17" s="756"/>
      <c r="Z17" s="756"/>
      <c r="AA17" s="873"/>
      <c r="AB17" s="874"/>
      <c r="AC17" s="19"/>
      <c r="AD17" s="248">
        <f>IF($C17=0,COUNTA($C$8:$C16),COUNTA($C$8:$C17))</f>
        <v>0</v>
      </c>
      <c r="AF17" s="59"/>
      <c r="AG17" s="56"/>
    </row>
    <row r="18" spans="1:33" ht="22.9" hidden="1" customHeight="1">
      <c r="A18" s="839"/>
      <c r="B18" s="968"/>
      <c r="C18" s="1019"/>
      <c r="D18" s="851"/>
      <c r="E18" s="897"/>
      <c r="F18" s="168"/>
      <c r="G18" s="168"/>
      <c r="H18" s="168"/>
      <c r="I18" s="168"/>
      <c r="J18" s="168"/>
      <c r="K18" s="816"/>
      <c r="L18" s="882"/>
      <c r="M18" s="882"/>
      <c r="N18" s="884"/>
      <c r="O18" s="882"/>
      <c r="P18" s="882"/>
      <c r="Q18" s="882"/>
      <c r="R18" s="925"/>
      <c r="S18" s="756"/>
      <c r="T18" s="756"/>
      <c r="U18" s="825"/>
      <c r="V18" s="826"/>
      <c r="W18" s="756"/>
      <c r="X18" s="756"/>
      <c r="Y18" s="756"/>
      <c r="Z18" s="756"/>
      <c r="AA18" s="873"/>
      <c r="AB18" s="874"/>
      <c r="AC18" s="19"/>
      <c r="AD18" s="248">
        <f>IF($C18=0,COUNTA($C$8:$C17),COUNTA($C$8:$C18))</f>
        <v>0</v>
      </c>
      <c r="AF18" s="59"/>
      <c r="AG18" s="56"/>
    </row>
    <row r="19" spans="1:33" ht="22.9" hidden="1" customHeight="1" thickBot="1">
      <c r="A19" s="839"/>
      <c r="B19" s="968"/>
      <c r="C19" s="1019"/>
      <c r="D19" s="851"/>
      <c r="E19" s="898"/>
      <c r="F19" s="170"/>
      <c r="G19" s="170"/>
      <c r="H19" s="170"/>
      <c r="I19" s="170"/>
      <c r="J19" s="173"/>
      <c r="K19" s="816"/>
      <c r="L19" s="882"/>
      <c r="M19" s="882"/>
      <c r="N19" s="884"/>
      <c r="O19" s="882"/>
      <c r="P19" s="882"/>
      <c r="Q19" s="882"/>
      <c r="R19" s="925"/>
      <c r="S19" s="761"/>
      <c r="T19" s="761"/>
      <c r="U19" s="758"/>
      <c r="V19" s="760"/>
      <c r="W19" s="761"/>
      <c r="X19" s="761"/>
      <c r="Y19" s="761"/>
      <c r="Z19" s="761"/>
      <c r="AA19" s="873"/>
      <c r="AB19" s="874"/>
      <c r="AC19" s="19"/>
      <c r="AD19" s="248">
        <f>IF($C19=0,COUNTA($C$8:$C18),COUNTA($C$8:$C19))</f>
        <v>0</v>
      </c>
      <c r="AF19" s="59"/>
      <c r="AG19" s="56"/>
    </row>
    <row r="20" spans="1:33" ht="22.9" hidden="1" customHeight="1">
      <c r="A20" s="839"/>
      <c r="B20" s="968"/>
      <c r="C20" s="1019"/>
      <c r="D20" s="851"/>
      <c r="E20" s="896"/>
      <c r="F20" s="142"/>
      <c r="G20" s="149"/>
      <c r="H20" s="149"/>
      <c r="I20" s="150"/>
      <c r="J20" s="149"/>
      <c r="K20" s="815"/>
      <c r="L20" s="882"/>
      <c r="M20" s="882"/>
      <c r="N20" s="884"/>
      <c r="O20" s="882"/>
      <c r="P20" s="882"/>
      <c r="Q20" s="882"/>
      <c r="R20" s="925"/>
      <c r="S20" s="755"/>
      <c r="T20" s="755"/>
      <c r="U20" s="757"/>
      <c r="V20" s="759"/>
      <c r="W20" s="755"/>
      <c r="X20" s="755"/>
      <c r="Y20" s="755"/>
      <c r="Z20" s="755"/>
      <c r="AA20" s="873"/>
      <c r="AB20" s="874"/>
      <c r="AC20" s="19"/>
      <c r="AD20" s="248">
        <f>IF($C20=0,COUNTA($C$8:$C19),COUNTA($C$8:$C20))</f>
        <v>0</v>
      </c>
      <c r="AF20" s="59"/>
      <c r="AG20" s="56"/>
    </row>
    <row r="21" spans="1:33" ht="22.9" hidden="1" customHeight="1">
      <c r="A21" s="839"/>
      <c r="B21" s="968"/>
      <c r="C21" s="1019"/>
      <c r="D21" s="851"/>
      <c r="E21" s="897"/>
      <c r="F21" s="146"/>
      <c r="G21" s="152"/>
      <c r="H21" s="152"/>
      <c r="I21" s="146"/>
      <c r="J21" s="152"/>
      <c r="K21" s="816"/>
      <c r="L21" s="882"/>
      <c r="M21" s="882"/>
      <c r="N21" s="884"/>
      <c r="O21" s="882"/>
      <c r="P21" s="882"/>
      <c r="Q21" s="882"/>
      <c r="R21" s="925"/>
      <c r="S21" s="756"/>
      <c r="T21" s="756"/>
      <c r="U21" s="825"/>
      <c r="V21" s="826"/>
      <c r="W21" s="756"/>
      <c r="X21" s="756"/>
      <c r="Y21" s="756"/>
      <c r="Z21" s="756"/>
      <c r="AA21" s="873"/>
      <c r="AB21" s="874"/>
      <c r="AC21" s="19"/>
      <c r="AD21" s="248">
        <f>IF($C21=0,COUNTA($C$8:$C20),COUNTA($C$8:$C21))</f>
        <v>0</v>
      </c>
      <c r="AF21" s="59"/>
      <c r="AG21" s="56"/>
    </row>
    <row r="22" spans="1:33" ht="22.9" hidden="1" customHeight="1">
      <c r="A22" s="839"/>
      <c r="B22" s="968"/>
      <c r="C22" s="1019"/>
      <c r="D22" s="851"/>
      <c r="E22" s="897"/>
      <c r="F22" s="152"/>
      <c r="G22" s="152"/>
      <c r="H22" s="152"/>
      <c r="I22" s="146"/>
      <c r="J22" s="152"/>
      <c r="K22" s="816"/>
      <c r="L22" s="882"/>
      <c r="M22" s="882"/>
      <c r="N22" s="884"/>
      <c r="O22" s="882"/>
      <c r="P22" s="882"/>
      <c r="Q22" s="882"/>
      <c r="R22" s="925"/>
      <c r="S22" s="756"/>
      <c r="T22" s="756"/>
      <c r="U22" s="825"/>
      <c r="V22" s="826"/>
      <c r="W22" s="756"/>
      <c r="X22" s="756"/>
      <c r="Y22" s="756"/>
      <c r="Z22" s="756"/>
      <c r="AA22" s="873"/>
      <c r="AB22" s="874"/>
      <c r="AC22" s="19"/>
      <c r="AD22" s="248">
        <f>IF($C22=0,COUNTA($C$8:$C20),COUNTA($C$8:$C22))</f>
        <v>0</v>
      </c>
      <c r="AF22" s="59"/>
      <c r="AG22" s="56"/>
    </row>
    <row r="23" spans="1:33" ht="22.9" hidden="1" customHeight="1">
      <c r="A23" s="839"/>
      <c r="B23" s="968"/>
      <c r="C23" s="1019"/>
      <c r="D23" s="851"/>
      <c r="E23" s="897"/>
      <c r="F23" s="152"/>
      <c r="G23" s="152"/>
      <c r="H23" s="152"/>
      <c r="I23" s="146"/>
      <c r="J23" s="152"/>
      <c r="K23" s="816"/>
      <c r="L23" s="882"/>
      <c r="M23" s="882"/>
      <c r="N23" s="884"/>
      <c r="O23" s="882"/>
      <c r="P23" s="882"/>
      <c r="Q23" s="882"/>
      <c r="R23" s="925"/>
      <c r="S23" s="756"/>
      <c r="T23" s="756"/>
      <c r="U23" s="825"/>
      <c r="V23" s="826"/>
      <c r="W23" s="756"/>
      <c r="X23" s="756"/>
      <c r="Y23" s="756"/>
      <c r="Z23" s="756"/>
      <c r="AA23" s="873"/>
      <c r="AB23" s="874"/>
      <c r="AC23" s="19"/>
      <c r="AD23" s="248">
        <f>IF($C23=0,COUNTA($C$8:$C21),COUNTA($C$8:$C23))</f>
        <v>0</v>
      </c>
      <c r="AF23" s="59"/>
      <c r="AG23" s="56"/>
    </row>
    <row r="24" spans="1:33" ht="22.9" hidden="1" customHeight="1">
      <c r="A24" s="839"/>
      <c r="B24" s="968"/>
      <c r="C24" s="1019"/>
      <c r="D24" s="851"/>
      <c r="E24" s="897"/>
      <c r="F24" s="152"/>
      <c r="G24" s="152"/>
      <c r="H24" s="152"/>
      <c r="I24" s="146"/>
      <c r="J24" s="152"/>
      <c r="K24" s="816"/>
      <c r="L24" s="882"/>
      <c r="M24" s="882"/>
      <c r="N24" s="884"/>
      <c r="O24" s="882"/>
      <c r="P24" s="882"/>
      <c r="Q24" s="882"/>
      <c r="R24" s="925"/>
      <c r="S24" s="756"/>
      <c r="T24" s="756"/>
      <c r="U24" s="825"/>
      <c r="V24" s="826"/>
      <c r="W24" s="756"/>
      <c r="X24" s="756"/>
      <c r="Y24" s="756"/>
      <c r="Z24" s="756"/>
      <c r="AA24" s="873"/>
      <c r="AB24" s="874"/>
      <c r="AC24" s="19"/>
      <c r="AD24" s="248">
        <f>IF($C24=0,COUNTA($C$8:$C22),COUNTA($C$8:$C24))</f>
        <v>0</v>
      </c>
      <c r="AF24" s="59"/>
      <c r="AG24" s="56"/>
    </row>
    <row r="25" spans="1:33" ht="22.9" hidden="1" customHeight="1" thickBot="1">
      <c r="A25" s="839"/>
      <c r="B25" s="968"/>
      <c r="C25" s="1019"/>
      <c r="D25" s="851"/>
      <c r="E25" s="897"/>
      <c r="F25" s="154"/>
      <c r="G25" s="154"/>
      <c r="H25" s="154"/>
      <c r="I25" s="154"/>
      <c r="J25" s="152"/>
      <c r="K25" s="816"/>
      <c r="L25" s="882"/>
      <c r="M25" s="882"/>
      <c r="N25" s="884"/>
      <c r="O25" s="882"/>
      <c r="P25" s="882"/>
      <c r="Q25" s="882"/>
      <c r="R25" s="925"/>
      <c r="S25" s="756"/>
      <c r="T25" s="756"/>
      <c r="U25" s="825"/>
      <c r="V25" s="826"/>
      <c r="W25" s="756"/>
      <c r="X25" s="756"/>
      <c r="Y25" s="756"/>
      <c r="Z25" s="756"/>
      <c r="AA25" s="873"/>
      <c r="AB25" s="874"/>
      <c r="AC25" s="19"/>
      <c r="AD25" s="248">
        <f>IF($C25=0,COUNTA($C$8:$C24),COUNTA($C$8:$C25))</f>
        <v>0</v>
      </c>
      <c r="AF25" s="59"/>
      <c r="AG25" s="56"/>
    </row>
    <row r="26" spans="1:33" ht="22.9" hidden="1" customHeight="1">
      <c r="A26" s="839"/>
      <c r="B26" s="968"/>
      <c r="C26" s="1019"/>
      <c r="D26" s="851"/>
      <c r="E26" s="897"/>
      <c r="F26" s="152"/>
      <c r="G26" s="152"/>
      <c r="H26" s="152"/>
      <c r="I26" s="152"/>
      <c r="J26" s="152"/>
      <c r="K26" s="816"/>
      <c r="L26" s="882"/>
      <c r="M26" s="882"/>
      <c r="N26" s="884"/>
      <c r="O26" s="882"/>
      <c r="P26" s="882"/>
      <c r="Q26" s="882"/>
      <c r="R26" s="925"/>
      <c r="S26" s="756"/>
      <c r="T26" s="756"/>
      <c r="U26" s="825"/>
      <c r="V26" s="826"/>
      <c r="W26" s="756"/>
      <c r="X26" s="756"/>
      <c r="Y26" s="756"/>
      <c r="Z26" s="756"/>
      <c r="AA26" s="873"/>
      <c r="AB26" s="874"/>
      <c r="AC26" s="19"/>
      <c r="AD26" s="248">
        <f>IF($C26=0,COUNTA($C$8:$C25),COUNTA($C$8:$C26))</f>
        <v>0</v>
      </c>
      <c r="AF26" s="59"/>
      <c r="AG26" s="56"/>
    </row>
    <row r="27" spans="1:33" ht="22.9" hidden="1" customHeight="1">
      <c r="A27" s="839"/>
      <c r="B27" s="968"/>
      <c r="C27" s="1019"/>
      <c r="D27" s="851"/>
      <c r="E27" s="897"/>
      <c r="F27" s="152"/>
      <c r="G27" s="152"/>
      <c r="H27" s="152"/>
      <c r="I27" s="152"/>
      <c r="J27" s="152"/>
      <c r="K27" s="816"/>
      <c r="L27" s="882"/>
      <c r="M27" s="882"/>
      <c r="N27" s="884"/>
      <c r="O27" s="882"/>
      <c r="P27" s="882"/>
      <c r="Q27" s="882"/>
      <c r="R27" s="925"/>
      <c r="S27" s="756"/>
      <c r="T27" s="756"/>
      <c r="U27" s="825"/>
      <c r="V27" s="826"/>
      <c r="W27" s="756"/>
      <c r="X27" s="756"/>
      <c r="Y27" s="756"/>
      <c r="Z27" s="756"/>
      <c r="AA27" s="873"/>
      <c r="AB27" s="874"/>
      <c r="AC27" s="19"/>
      <c r="AD27" s="248">
        <f>IF($C27=0,COUNTA($C$8:$C26),COUNTA($C$8:$C27))</f>
        <v>0</v>
      </c>
      <c r="AF27" s="59"/>
      <c r="AG27" s="56"/>
    </row>
    <row r="28" spans="1:33" ht="22.9" hidden="1" customHeight="1" thickBot="1">
      <c r="A28" s="839"/>
      <c r="B28" s="968"/>
      <c r="C28" s="1019"/>
      <c r="D28" s="851"/>
      <c r="E28" s="898"/>
      <c r="F28" s="152"/>
      <c r="G28" s="152"/>
      <c r="H28" s="152"/>
      <c r="I28" s="152"/>
      <c r="J28" s="292"/>
      <c r="K28" s="817"/>
      <c r="L28" s="882"/>
      <c r="M28" s="882"/>
      <c r="N28" s="884"/>
      <c r="O28" s="882"/>
      <c r="P28" s="882"/>
      <c r="Q28" s="882"/>
      <c r="R28" s="925"/>
      <c r="S28" s="761"/>
      <c r="T28" s="761"/>
      <c r="U28" s="758"/>
      <c r="V28" s="760"/>
      <c r="W28" s="761"/>
      <c r="X28" s="761"/>
      <c r="Y28" s="761"/>
      <c r="Z28" s="761"/>
      <c r="AA28" s="873"/>
      <c r="AB28" s="874"/>
      <c r="AC28" s="19"/>
      <c r="AD28" s="248">
        <f>IF($C28=0,COUNTA($C$8:$C27),COUNTA($C$8:$C28))</f>
        <v>0</v>
      </c>
      <c r="AF28" s="59"/>
      <c r="AG28" s="56"/>
    </row>
    <row r="29" spans="1:33" ht="22.9" hidden="1" customHeight="1">
      <c r="A29" s="839"/>
      <c r="B29" s="968"/>
      <c r="C29" s="1019"/>
      <c r="D29" s="851"/>
      <c r="E29" s="869"/>
      <c r="F29" s="150"/>
      <c r="G29" s="150"/>
      <c r="H29" s="150"/>
      <c r="I29" s="150"/>
      <c r="J29" s="150"/>
      <c r="K29" s="894"/>
      <c r="L29" s="882"/>
      <c r="M29" s="882"/>
      <c r="N29" s="884"/>
      <c r="O29" s="882"/>
      <c r="P29" s="882"/>
      <c r="Q29" s="882"/>
      <c r="R29" s="925"/>
      <c r="S29" s="755"/>
      <c r="T29" s="755"/>
      <c r="U29" s="757"/>
      <c r="V29" s="759"/>
      <c r="W29" s="755"/>
      <c r="X29" s="755"/>
      <c r="Y29" s="755"/>
      <c r="Z29" s="755"/>
      <c r="AA29" s="873"/>
      <c r="AB29" s="874"/>
      <c r="AC29" s="19"/>
      <c r="AD29" s="248">
        <f>IF($C29=0,COUNTA($C$8:$C28),COUNTA($C$8:$C29))</f>
        <v>0</v>
      </c>
      <c r="AF29" s="59"/>
      <c r="AG29" s="56"/>
    </row>
    <row r="30" spans="1:33" ht="22.9" hidden="1" customHeight="1" thickBot="1">
      <c r="A30" s="839"/>
      <c r="B30" s="968"/>
      <c r="C30" s="1019"/>
      <c r="D30" s="851"/>
      <c r="E30" s="864"/>
      <c r="F30" s="294"/>
      <c r="G30" s="294"/>
      <c r="H30" s="292"/>
      <c r="I30" s="292"/>
      <c r="J30" s="292"/>
      <c r="K30" s="960"/>
      <c r="L30" s="882"/>
      <c r="M30" s="882"/>
      <c r="N30" s="884"/>
      <c r="O30" s="882"/>
      <c r="P30" s="882"/>
      <c r="Q30" s="882"/>
      <c r="R30" s="925"/>
      <c r="S30" s="761"/>
      <c r="T30" s="761"/>
      <c r="U30" s="758"/>
      <c r="V30" s="760"/>
      <c r="W30" s="761"/>
      <c r="X30" s="761"/>
      <c r="Y30" s="761"/>
      <c r="Z30" s="761"/>
      <c r="AA30" s="873"/>
      <c r="AB30" s="874"/>
      <c r="AC30" s="19"/>
      <c r="AD30" s="248">
        <f>IF($C30=0,COUNTA($C$8:$C29),COUNTA($C$8:$C30))</f>
        <v>0</v>
      </c>
      <c r="AF30" s="59"/>
      <c r="AG30" s="56"/>
    </row>
    <row r="31" spans="1:33" ht="22.9" hidden="1" customHeight="1">
      <c r="A31" s="839"/>
      <c r="B31" s="968"/>
      <c r="C31" s="1019"/>
      <c r="D31" s="851"/>
      <c r="E31" s="802"/>
      <c r="F31" s="149"/>
      <c r="G31" s="149"/>
      <c r="H31" s="195"/>
      <c r="I31" s="233"/>
      <c r="J31" s="195"/>
      <c r="K31" s="859"/>
      <c r="L31" s="882"/>
      <c r="M31" s="882"/>
      <c r="N31" s="884"/>
      <c r="O31" s="882"/>
      <c r="P31" s="882"/>
      <c r="Q31" s="882"/>
      <c r="R31" s="925"/>
      <c r="S31" s="755"/>
      <c r="T31" s="755"/>
      <c r="U31" s="757"/>
      <c r="V31" s="759"/>
      <c r="W31" s="755"/>
      <c r="X31" s="755"/>
      <c r="Y31" s="755"/>
      <c r="Z31" s="755"/>
      <c r="AA31" s="873"/>
      <c r="AB31" s="874"/>
      <c r="AC31" s="19"/>
      <c r="AD31" s="248">
        <f>IF($C31=0,COUNTA($C$8:$C30),COUNTA($C$8:$C31))</f>
        <v>0</v>
      </c>
      <c r="AF31" s="59"/>
      <c r="AG31" s="56"/>
    </row>
    <row r="32" spans="1:33" ht="22.9" hidden="1" customHeight="1">
      <c r="A32" s="839"/>
      <c r="B32" s="968"/>
      <c r="C32" s="1019"/>
      <c r="D32" s="851"/>
      <c r="E32" s="803"/>
      <c r="F32" s="152"/>
      <c r="G32" s="152"/>
      <c r="H32" s="214"/>
      <c r="I32" s="152"/>
      <c r="J32" s="390"/>
      <c r="K32" s="860"/>
      <c r="L32" s="882"/>
      <c r="M32" s="882"/>
      <c r="N32" s="884"/>
      <c r="O32" s="882"/>
      <c r="P32" s="882"/>
      <c r="Q32" s="882"/>
      <c r="R32" s="925"/>
      <c r="S32" s="756"/>
      <c r="T32" s="756"/>
      <c r="U32" s="825"/>
      <c r="V32" s="826"/>
      <c r="W32" s="756"/>
      <c r="X32" s="756"/>
      <c r="Y32" s="756"/>
      <c r="Z32" s="756"/>
      <c r="AA32" s="873"/>
      <c r="AB32" s="874"/>
      <c r="AC32" s="19"/>
      <c r="AD32" s="248">
        <f>IF($C32=0,COUNTA($C$8:$C31),COUNTA($C$8:$C32))</f>
        <v>0</v>
      </c>
      <c r="AF32" s="59"/>
      <c r="AG32" s="56"/>
    </row>
    <row r="33" spans="1:34" ht="22.9" hidden="1" customHeight="1">
      <c r="A33" s="839"/>
      <c r="B33" s="968"/>
      <c r="C33" s="1019"/>
      <c r="D33" s="851"/>
      <c r="E33" s="803"/>
      <c r="F33" s="152"/>
      <c r="G33" s="152"/>
      <c r="H33" s="214"/>
      <c r="I33" s="152"/>
      <c r="J33" s="390"/>
      <c r="K33" s="860"/>
      <c r="L33" s="882"/>
      <c r="M33" s="882"/>
      <c r="N33" s="884"/>
      <c r="O33" s="882"/>
      <c r="P33" s="882"/>
      <c r="Q33" s="882"/>
      <c r="R33" s="925"/>
      <c r="S33" s="756"/>
      <c r="T33" s="756"/>
      <c r="U33" s="825"/>
      <c r="V33" s="826"/>
      <c r="W33" s="756"/>
      <c r="X33" s="756"/>
      <c r="Y33" s="756"/>
      <c r="Z33" s="756"/>
      <c r="AA33" s="873"/>
      <c r="AB33" s="874"/>
      <c r="AC33" s="19"/>
      <c r="AD33" s="248">
        <f>IF($C33=0,COUNTA($C$8:$C32),COUNTA($C$8:$C33))</f>
        <v>0</v>
      </c>
      <c r="AF33" s="59"/>
      <c r="AG33" s="56"/>
    </row>
    <row r="34" spans="1:34" ht="22.9" hidden="1" customHeight="1">
      <c r="A34" s="839"/>
      <c r="B34" s="968"/>
      <c r="C34" s="1019"/>
      <c r="D34" s="851"/>
      <c r="E34" s="803"/>
      <c r="F34" s="152"/>
      <c r="G34" s="152"/>
      <c r="H34" s="214"/>
      <c r="I34" s="152"/>
      <c r="J34" s="390"/>
      <c r="K34" s="860"/>
      <c r="L34" s="882"/>
      <c r="M34" s="882"/>
      <c r="N34" s="884"/>
      <c r="O34" s="882"/>
      <c r="P34" s="882"/>
      <c r="Q34" s="882"/>
      <c r="R34" s="925"/>
      <c r="S34" s="756"/>
      <c r="T34" s="756"/>
      <c r="U34" s="825"/>
      <c r="V34" s="826"/>
      <c r="W34" s="756"/>
      <c r="X34" s="756"/>
      <c r="Y34" s="756"/>
      <c r="Z34" s="756"/>
      <c r="AA34" s="873"/>
      <c r="AB34" s="874"/>
      <c r="AC34" s="19"/>
      <c r="AD34" s="248">
        <f>IF($C34=0,COUNTA($C$8:$C33),COUNTA($C$8:$C34))</f>
        <v>0</v>
      </c>
      <c r="AF34" s="59"/>
      <c r="AG34" s="56"/>
    </row>
    <row r="35" spans="1:34" ht="22.9" hidden="1" customHeight="1">
      <c r="A35" s="839"/>
      <c r="B35" s="968"/>
      <c r="C35" s="1019"/>
      <c r="D35" s="851"/>
      <c r="E35" s="803"/>
      <c r="F35" s="152"/>
      <c r="G35" s="152"/>
      <c r="H35" s="214"/>
      <c r="I35" s="152"/>
      <c r="J35" s="390"/>
      <c r="K35" s="860"/>
      <c r="L35" s="882"/>
      <c r="M35" s="882"/>
      <c r="N35" s="884"/>
      <c r="O35" s="882"/>
      <c r="P35" s="882"/>
      <c r="Q35" s="882"/>
      <c r="R35" s="925"/>
      <c r="S35" s="756"/>
      <c r="T35" s="756"/>
      <c r="U35" s="825"/>
      <c r="V35" s="826"/>
      <c r="W35" s="756"/>
      <c r="X35" s="756"/>
      <c r="Y35" s="756"/>
      <c r="Z35" s="756"/>
      <c r="AA35" s="873"/>
      <c r="AB35" s="874"/>
      <c r="AC35" s="19"/>
      <c r="AD35" s="248">
        <f>IF($C35=0,COUNTA($C$8:$C34),COUNTA($C$8:$C35))</f>
        <v>0</v>
      </c>
      <c r="AF35" s="59"/>
      <c r="AG35" s="56"/>
    </row>
    <row r="36" spans="1:34" ht="22.9" hidden="1" customHeight="1" thickBot="1">
      <c r="A36" s="839"/>
      <c r="B36" s="968"/>
      <c r="C36" s="1019"/>
      <c r="D36" s="851"/>
      <c r="E36" s="803"/>
      <c r="F36" s="162"/>
      <c r="G36" s="162"/>
      <c r="H36" s="214"/>
      <c r="I36" s="152"/>
      <c r="J36" s="390"/>
      <c r="K36" s="860"/>
      <c r="L36" s="882"/>
      <c r="M36" s="882"/>
      <c r="N36" s="884"/>
      <c r="O36" s="882"/>
      <c r="P36" s="882"/>
      <c r="Q36" s="882"/>
      <c r="R36" s="925"/>
      <c r="S36" s="756"/>
      <c r="T36" s="756"/>
      <c r="U36" s="825"/>
      <c r="V36" s="826"/>
      <c r="W36" s="756"/>
      <c r="X36" s="756"/>
      <c r="Y36" s="756"/>
      <c r="Z36" s="756"/>
      <c r="AA36" s="873"/>
      <c r="AB36" s="874"/>
      <c r="AC36" s="19"/>
      <c r="AD36" s="248">
        <f>IF($C36=0,COUNTA($C$8:$C35),COUNTA($C$8:$C36))</f>
        <v>0</v>
      </c>
      <c r="AF36" s="59"/>
      <c r="AG36" s="56"/>
    </row>
    <row r="37" spans="1:34" ht="22.9" hidden="1" customHeight="1">
      <c r="A37" s="839"/>
      <c r="B37" s="968"/>
      <c r="C37" s="1019"/>
      <c r="D37" s="851"/>
      <c r="E37" s="803"/>
      <c r="F37" s="152"/>
      <c r="G37" s="152"/>
      <c r="H37" s="206"/>
      <c r="I37" s="365"/>
      <c r="J37" s="206"/>
      <c r="K37" s="860"/>
      <c r="L37" s="882"/>
      <c r="M37" s="882"/>
      <c r="N37" s="884"/>
      <c r="O37" s="882"/>
      <c r="P37" s="882"/>
      <c r="Q37" s="882"/>
      <c r="R37" s="925"/>
      <c r="S37" s="756"/>
      <c r="T37" s="756"/>
      <c r="U37" s="825"/>
      <c r="V37" s="826"/>
      <c r="W37" s="756"/>
      <c r="X37" s="756"/>
      <c r="Y37" s="756"/>
      <c r="Z37" s="756"/>
      <c r="AA37" s="873"/>
      <c r="AB37" s="874"/>
      <c r="AC37" s="19"/>
      <c r="AD37" s="248">
        <f>IF($C37=0,COUNTA($C$8:$C36),COUNTA($C$8:$C37))</f>
        <v>0</v>
      </c>
      <c r="AF37" s="59"/>
      <c r="AG37" s="56"/>
    </row>
    <row r="38" spans="1:34" ht="22.9" hidden="1" customHeight="1">
      <c r="A38" s="839"/>
      <c r="B38" s="968"/>
      <c r="C38" s="1019"/>
      <c r="D38" s="851"/>
      <c r="E38" s="803"/>
      <c r="F38" s="152"/>
      <c r="G38" s="152"/>
      <c r="H38" s="206"/>
      <c r="I38" s="365"/>
      <c r="J38" s="206"/>
      <c r="K38" s="860"/>
      <c r="L38" s="882"/>
      <c r="M38" s="882"/>
      <c r="N38" s="884"/>
      <c r="O38" s="882"/>
      <c r="P38" s="882"/>
      <c r="Q38" s="882"/>
      <c r="R38" s="925"/>
      <c r="S38" s="866"/>
      <c r="T38" s="866"/>
      <c r="U38" s="867"/>
      <c r="V38" s="868"/>
      <c r="W38" s="866"/>
      <c r="X38" s="866"/>
      <c r="Y38" s="866"/>
      <c r="Z38" s="866"/>
      <c r="AA38" s="873"/>
      <c r="AB38" s="874"/>
      <c r="AC38" s="19"/>
      <c r="AD38" s="248">
        <f>IF($C38=0,COUNTA($C$8:$C37),COUNTA($C$8:$C38))</f>
        <v>0</v>
      </c>
      <c r="AF38" s="59"/>
      <c r="AG38" s="56"/>
    </row>
    <row r="39" spans="1:34" ht="22.9" hidden="1" customHeight="1">
      <c r="A39" s="839"/>
      <c r="B39" s="968"/>
      <c r="C39" s="1019"/>
      <c r="D39" s="851"/>
      <c r="E39" s="803"/>
      <c r="F39" s="365"/>
      <c r="G39" s="365"/>
      <c r="H39" s="366"/>
      <c r="I39" s="152"/>
      <c r="J39" s="366"/>
      <c r="K39" s="860"/>
      <c r="L39" s="882"/>
      <c r="M39" s="882"/>
      <c r="N39" s="884"/>
      <c r="O39" s="882"/>
      <c r="P39" s="882"/>
      <c r="Q39" s="882"/>
      <c r="R39" s="925"/>
      <c r="S39" s="866"/>
      <c r="T39" s="866"/>
      <c r="U39" s="867"/>
      <c r="V39" s="868"/>
      <c r="W39" s="866"/>
      <c r="X39" s="866"/>
      <c r="Y39" s="866"/>
      <c r="Z39" s="866"/>
      <c r="AA39" s="873"/>
      <c r="AB39" s="874"/>
      <c r="AC39" s="19"/>
      <c r="AD39" s="248">
        <f>IF($C39=0,COUNTA($C$8:$C38),COUNTA($C$8:$C39))</f>
        <v>0</v>
      </c>
      <c r="AF39" s="59"/>
      <c r="AG39" s="56"/>
    </row>
    <row r="40" spans="1:34" ht="22.9" hidden="1" customHeight="1" thickBot="1">
      <c r="A40" s="839"/>
      <c r="B40" s="968"/>
      <c r="C40" s="1019"/>
      <c r="D40" s="851"/>
      <c r="E40" s="822"/>
      <c r="F40" s="219"/>
      <c r="G40" s="219"/>
      <c r="H40" s="367"/>
      <c r="I40" s="219"/>
      <c r="J40" s="367"/>
      <c r="K40" s="967"/>
      <c r="L40" s="882"/>
      <c r="M40" s="882"/>
      <c r="N40" s="884"/>
      <c r="O40" s="882"/>
      <c r="P40" s="882"/>
      <c r="Q40" s="882"/>
      <c r="R40" s="925"/>
      <c r="S40" s="831"/>
      <c r="T40" s="831"/>
      <c r="U40" s="833"/>
      <c r="V40" s="835"/>
      <c r="W40" s="831"/>
      <c r="X40" s="831"/>
      <c r="Y40" s="831"/>
      <c r="Z40" s="831"/>
      <c r="AA40" s="873"/>
      <c r="AB40" s="874"/>
      <c r="AC40" s="19"/>
      <c r="AD40" s="248">
        <f>IF($C40=0,COUNTA($C$8:$C39),COUNTA($C$8:$C40))</f>
        <v>0</v>
      </c>
      <c r="AF40" s="59"/>
      <c r="AG40" s="56"/>
    </row>
    <row r="41" spans="1:34" ht="22.9" hidden="1" customHeight="1" thickBot="1">
      <c r="A41" s="839"/>
      <c r="B41" s="968"/>
      <c r="C41" s="1019"/>
      <c r="D41" s="851"/>
      <c r="E41" s="650"/>
      <c r="F41" s="964"/>
      <c r="G41" s="965"/>
      <c r="H41" s="965"/>
      <c r="I41" s="965"/>
      <c r="J41" s="651"/>
      <c r="K41" s="648"/>
      <c r="L41" s="882"/>
      <c r="M41" s="882"/>
      <c r="N41" s="884"/>
      <c r="O41" s="882"/>
      <c r="P41" s="882"/>
      <c r="Q41" s="882"/>
      <c r="R41" s="925"/>
      <c r="S41" s="296"/>
      <c r="T41" s="296"/>
      <c r="U41" s="297"/>
      <c r="V41" s="298"/>
      <c r="W41" s="296"/>
      <c r="X41" s="296"/>
      <c r="Y41" s="296"/>
      <c r="Z41" s="296"/>
      <c r="AA41" s="873"/>
      <c r="AB41" s="874"/>
      <c r="AC41" s="19"/>
      <c r="AD41" s="248">
        <f>IF($C41=0,COUNTA($C$8:$C40),COUNTA($C$8:$C41))</f>
        <v>0</v>
      </c>
      <c r="AF41" s="59"/>
      <c r="AG41" s="56"/>
      <c r="AH41" s="254"/>
    </row>
    <row r="42" spans="1:34" ht="19.899999999999999" customHeight="1" thickBot="1">
      <c r="A42" s="952">
        <v>45566</v>
      </c>
      <c r="B42" s="953" t="s">
        <v>450</v>
      </c>
      <c r="C42" s="956">
        <v>1364</v>
      </c>
      <c r="D42" s="959" t="s">
        <v>297</v>
      </c>
      <c r="E42" s="869" t="s">
        <v>544</v>
      </c>
      <c r="F42" s="150" t="s">
        <v>128</v>
      </c>
      <c r="G42" s="150">
        <v>64</v>
      </c>
      <c r="H42" s="150">
        <f>MROUND(INDEX($C:$C,MATCH(AD42,$AD:$AD,0))*G42/1000,3)</f>
        <v>87</v>
      </c>
      <c r="I42" s="150" t="str">
        <f t="shared" ref="I42:I45" si="0">H42&amp;+"K"</f>
        <v>87K</v>
      </c>
      <c r="J42" s="663"/>
      <c r="K42" s="894" t="s">
        <v>624</v>
      </c>
      <c r="L42" s="947">
        <v>4.2</v>
      </c>
      <c r="M42" s="947">
        <v>3.2</v>
      </c>
      <c r="N42" s="949">
        <v>1.5</v>
      </c>
      <c r="O42" s="947">
        <v>1.5</v>
      </c>
      <c r="P42" s="947">
        <v>2.5</v>
      </c>
      <c r="Q42" s="947">
        <v>0</v>
      </c>
      <c r="R42" s="951">
        <f>SUM(L42*70)+(M42*75)+(N42*25)+(O42*60)+(P42*45)+(Q42*150)</f>
        <v>774</v>
      </c>
      <c r="S42" s="944"/>
      <c r="T42" s="944"/>
      <c r="U42" s="945"/>
      <c r="V42" s="946"/>
      <c r="W42" s="944"/>
      <c r="X42" s="944"/>
      <c r="Y42" s="944"/>
      <c r="Z42" s="944"/>
      <c r="AA42" s="938"/>
      <c r="AB42" s="939"/>
      <c r="AC42" s="19"/>
      <c r="AD42" s="248">
        <f>IF($C42=0,COUNTA($C$8:$C41),COUNTA($C$8:$C42))</f>
        <v>1</v>
      </c>
      <c r="AF42" s="59"/>
      <c r="AG42" s="56"/>
    </row>
    <row r="43" spans="1:34" ht="19.899999999999999" customHeight="1" thickTop="1" thickBot="1">
      <c r="A43" s="839"/>
      <c r="B43" s="954"/>
      <c r="C43" s="847"/>
      <c r="D43" s="851"/>
      <c r="E43" s="803"/>
      <c r="F43" s="174" t="s">
        <v>129</v>
      </c>
      <c r="G43" s="174">
        <v>29</v>
      </c>
      <c r="H43" s="174">
        <f>MROUND(INDEX($C:$C,MATCH(AD43,$AD:$AD,0))*G43/1000,3)</f>
        <v>39</v>
      </c>
      <c r="I43" s="174" t="str">
        <f t="shared" si="0"/>
        <v>39K</v>
      </c>
      <c r="J43" s="664"/>
      <c r="K43" s="895"/>
      <c r="L43" s="948"/>
      <c r="M43" s="948"/>
      <c r="N43" s="950"/>
      <c r="O43" s="948"/>
      <c r="P43" s="948"/>
      <c r="Q43" s="948"/>
      <c r="R43" s="951"/>
      <c r="S43" s="756"/>
      <c r="T43" s="756"/>
      <c r="U43" s="825"/>
      <c r="V43" s="826"/>
      <c r="W43" s="756"/>
      <c r="X43" s="756"/>
      <c r="Y43" s="756"/>
      <c r="Z43" s="756"/>
      <c r="AA43" s="940"/>
      <c r="AB43" s="941"/>
      <c r="AC43" s="19"/>
      <c r="AD43" s="248">
        <f>IF($C43=0,COUNTA($C$8:$C42),COUNTA($C$8:$C43))</f>
        <v>1</v>
      </c>
      <c r="AF43" s="59"/>
      <c r="AG43" s="56"/>
    </row>
    <row r="44" spans="1:34" ht="19.899999999999999" customHeight="1" thickTop="1" thickBot="1">
      <c r="A44" s="839"/>
      <c r="B44" s="954"/>
      <c r="C44" s="847"/>
      <c r="D44" s="851"/>
      <c r="E44" s="803"/>
      <c r="F44" s="665" t="s">
        <v>625</v>
      </c>
      <c r="G44" s="174">
        <v>8</v>
      </c>
      <c r="H44" s="174">
        <f>MROUND(INDEX($C:$C,MATCH(AD44,$AD:$AD,0))*G44/1000,3)</f>
        <v>12</v>
      </c>
      <c r="I44" s="174" t="str">
        <f t="shared" si="0"/>
        <v>12K</v>
      </c>
      <c r="J44" s="664"/>
      <c r="K44" s="895"/>
      <c r="L44" s="948"/>
      <c r="M44" s="948"/>
      <c r="N44" s="950"/>
      <c r="O44" s="948"/>
      <c r="P44" s="948"/>
      <c r="Q44" s="948"/>
      <c r="R44" s="951"/>
      <c r="S44" s="756"/>
      <c r="T44" s="756"/>
      <c r="U44" s="825"/>
      <c r="V44" s="826"/>
      <c r="W44" s="756"/>
      <c r="X44" s="756"/>
      <c r="Y44" s="756"/>
      <c r="Z44" s="756"/>
      <c r="AA44" s="940"/>
      <c r="AB44" s="941"/>
      <c r="AC44" s="19"/>
      <c r="AD44" s="248">
        <f>IF($C44=0,COUNTA($C$8:$C43),COUNTA($C$8:$C44))</f>
        <v>1</v>
      </c>
      <c r="AF44" s="59"/>
      <c r="AG44" s="56"/>
    </row>
    <row r="45" spans="1:34" ht="19.899999999999999" customHeight="1" thickTop="1" thickBot="1">
      <c r="A45" s="839"/>
      <c r="B45" s="954"/>
      <c r="C45" s="847"/>
      <c r="D45" s="851"/>
      <c r="E45" s="803"/>
      <c r="F45" s="152" t="s">
        <v>124</v>
      </c>
      <c r="G45" s="152">
        <v>7</v>
      </c>
      <c r="H45" s="174">
        <f>MROUND(INDEX($C:$C,MATCH(AD45,$AD:$AD,0))*G45/1000,1)</f>
        <v>10</v>
      </c>
      <c r="I45" s="174" t="str">
        <f t="shared" si="0"/>
        <v>10K</v>
      </c>
      <c r="J45" s="664"/>
      <c r="K45" s="895"/>
      <c r="L45" s="948"/>
      <c r="M45" s="948"/>
      <c r="N45" s="950"/>
      <c r="O45" s="948"/>
      <c r="P45" s="948"/>
      <c r="Q45" s="948"/>
      <c r="R45" s="951"/>
      <c r="S45" s="756"/>
      <c r="T45" s="756"/>
      <c r="U45" s="825"/>
      <c r="V45" s="826"/>
      <c r="W45" s="756"/>
      <c r="X45" s="756"/>
      <c r="Y45" s="756"/>
      <c r="Z45" s="756"/>
      <c r="AA45" s="940"/>
      <c r="AB45" s="941"/>
      <c r="AC45" s="19"/>
      <c r="AD45" s="248">
        <f>IF($C45=0,COUNTA($C$8:$C44),COUNTA($C$8:$C45))</f>
        <v>1</v>
      </c>
      <c r="AF45" s="59"/>
      <c r="AG45" s="56"/>
    </row>
    <row r="46" spans="1:34" ht="19.899999999999999" customHeight="1" thickTop="1" thickBot="1">
      <c r="A46" s="839"/>
      <c r="B46" s="954"/>
      <c r="C46" s="847"/>
      <c r="D46" s="851"/>
      <c r="E46" s="803"/>
      <c r="F46" s="154" t="s">
        <v>626</v>
      </c>
      <c r="G46" s="154"/>
      <c r="H46" s="326"/>
      <c r="I46" s="326" t="s">
        <v>545</v>
      </c>
      <c r="J46" s="664"/>
      <c r="K46" s="895"/>
      <c r="L46" s="948"/>
      <c r="M46" s="948"/>
      <c r="N46" s="950"/>
      <c r="O46" s="948"/>
      <c r="P46" s="948"/>
      <c r="Q46" s="948"/>
      <c r="R46" s="951"/>
      <c r="S46" s="756"/>
      <c r="T46" s="756"/>
      <c r="U46" s="825"/>
      <c r="V46" s="826"/>
      <c r="W46" s="756"/>
      <c r="X46" s="756"/>
      <c r="Y46" s="756"/>
      <c r="Z46" s="756"/>
      <c r="AA46" s="940"/>
      <c r="AB46" s="941"/>
      <c r="AC46" s="19"/>
      <c r="AD46" s="248">
        <f>IF($C46=0,COUNTA($C$8:$C45),COUNTA($C$8:$C46))</f>
        <v>1</v>
      </c>
      <c r="AF46" s="59"/>
      <c r="AG46" s="56"/>
    </row>
    <row r="47" spans="1:34" ht="19.899999999999999" hidden="1" customHeight="1" thickTop="1" thickBot="1">
      <c r="A47" s="839"/>
      <c r="B47" s="954"/>
      <c r="C47" s="847"/>
      <c r="D47" s="851"/>
      <c r="E47" s="803"/>
      <c r="F47" s="152"/>
      <c r="G47" s="152"/>
      <c r="H47" s="174"/>
      <c r="I47" s="174"/>
      <c r="J47" s="664"/>
      <c r="K47" s="895"/>
      <c r="L47" s="948"/>
      <c r="M47" s="948"/>
      <c r="N47" s="950"/>
      <c r="O47" s="948"/>
      <c r="P47" s="948"/>
      <c r="Q47" s="948"/>
      <c r="R47" s="951"/>
      <c r="S47" s="756"/>
      <c r="T47" s="756"/>
      <c r="U47" s="825"/>
      <c r="V47" s="826"/>
      <c r="W47" s="756"/>
      <c r="X47" s="756"/>
      <c r="Y47" s="756"/>
      <c r="Z47" s="756"/>
      <c r="AA47" s="940"/>
      <c r="AB47" s="941"/>
      <c r="AC47" s="30"/>
      <c r="AD47" s="248">
        <f>IF($C47=0,COUNTA($C$8:$C46),COUNTA($C$8:$C47))</f>
        <v>1</v>
      </c>
      <c r="AF47" s="59"/>
      <c r="AG47" s="56"/>
    </row>
    <row r="48" spans="1:34" ht="19.899999999999999" hidden="1" customHeight="1" thickTop="1" thickBot="1">
      <c r="A48" s="839"/>
      <c r="B48" s="954"/>
      <c r="C48" s="847"/>
      <c r="D48" s="851"/>
      <c r="E48" s="803"/>
      <c r="F48" s="154" t="s">
        <v>626</v>
      </c>
      <c r="G48" s="154"/>
      <c r="H48" s="326">
        <f t="shared" ref="H48:H63" si="1">MROUND(INDEX($C:$C,MATCH(AD48,$AD:$AD,0))*G48/1000,1)</f>
        <v>0</v>
      </c>
      <c r="I48" s="326" t="s">
        <v>545</v>
      </c>
      <c r="J48" s="664"/>
      <c r="K48" s="895"/>
      <c r="L48" s="948"/>
      <c r="M48" s="948"/>
      <c r="N48" s="950"/>
      <c r="O48" s="948"/>
      <c r="P48" s="948"/>
      <c r="Q48" s="948"/>
      <c r="R48" s="951"/>
      <c r="S48" s="756"/>
      <c r="T48" s="756"/>
      <c r="U48" s="825"/>
      <c r="V48" s="826"/>
      <c r="W48" s="756"/>
      <c r="X48" s="756"/>
      <c r="Y48" s="756"/>
      <c r="Z48" s="756"/>
      <c r="AA48" s="940"/>
      <c r="AB48" s="941"/>
      <c r="AC48" s="30"/>
      <c r="AD48" s="248">
        <f>IF($C48=0,COUNTA($C$8:$C47),COUNTA($C$8:$C48))</f>
        <v>1</v>
      </c>
      <c r="AF48" s="59"/>
      <c r="AG48" s="56"/>
    </row>
    <row r="49" spans="1:33" ht="19.899999999999999" hidden="1" customHeight="1" thickTop="1" thickBot="1">
      <c r="A49" s="839"/>
      <c r="B49" s="954"/>
      <c r="C49" s="847"/>
      <c r="D49" s="851"/>
      <c r="E49" s="803"/>
      <c r="F49" s="252"/>
      <c r="G49" s="411"/>
      <c r="H49" s="411">
        <f t="shared" si="1"/>
        <v>0</v>
      </c>
      <c r="I49" s="411"/>
      <c r="J49" s="664"/>
      <c r="K49" s="895"/>
      <c r="L49" s="948"/>
      <c r="M49" s="948"/>
      <c r="N49" s="950"/>
      <c r="O49" s="948"/>
      <c r="P49" s="948"/>
      <c r="Q49" s="948"/>
      <c r="R49" s="951"/>
      <c r="S49" s="756"/>
      <c r="T49" s="756"/>
      <c r="U49" s="825"/>
      <c r="V49" s="826"/>
      <c r="W49" s="756"/>
      <c r="X49" s="756"/>
      <c r="Y49" s="756"/>
      <c r="Z49" s="756"/>
      <c r="AA49" s="940"/>
      <c r="AB49" s="941"/>
      <c r="AC49" s="30"/>
      <c r="AD49" s="248">
        <f>IF($C49=0,COUNTA($C$8:$C48),COUNTA($C$8:$C49))</f>
        <v>1</v>
      </c>
      <c r="AF49" s="59"/>
      <c r="AG49" s="56"/>
    </row>
    <row r="50" spans="1:33" ht="19.899999999999999" hidden="1" customHeight="1" thickTop="1" thickBot="1">
      <c r="A50" s="839"/>
      <c r="B50" s="954"/>
      <c r="C50" s="847"/>
      <c r="D50" s="851"/>
      <c r="E50" s="803"/>
      <c r="F50" s="252"/>
      <c r="G50" s="411"/>
      <c r="H50" s="411">
        <f t="shared" si="1"/>
        <v>0</v>
      </c>
      <c r="I50" s="411"/>
      <c r="J50" s="664"/>
      <c r="K50" s="895"/>
      <c r="L50" s="948"/>
      <c r="M50" s="948"/>
      <c r="N50" s="950"/>
      <c r="O50" s="948"/>
      <c r="P50" s="948"/>
      <c r="Q50" s="948"/>
      <c r="R50" s="951"/>
      <c r="S50" s="756"/>
      <c r="T50" s="756"/>
      <c r="U50" s="825"/>
      <c r="V50" s="826"/>
      <c r="W50" s="756"/>
      <c r="X50" s="756"/>
      <c r="Y50" s="756"/>
      <c r="Z50" s="756"/>
      <c r="AA50" s="940"/>
      <c r="AB50" s="941"/>
      <c r="AC50" s="30"/>
      <c r="AD50" s="248">
        <f>IF($C50=0,COUNTA($C$8:$C49),COUNTA($C$8:$C50))</f>
        <v>1</v>
      </c>
      <c r="AF50" s="59"/>
      <c r="AG50" s="56"/>
    </row>
    <row r="51" spans="1:33" ht="19.899999999999999" hidden="1" customHeight="1" thickTop="1" thickBot="1">
      <c r="A51" s="839"/>
      <c r="B51" s="954"/>
      <c r="C51" s="847"/>
      <c r="D51" s="851"/>
      <c r="E51" s="803"/>
      <c r="F51" s="252"/>
      <c r="G51" s="411"/>
      <c r="H51" s="411">
        <f t="shared" si="1"/>
        <v>0</v>
      </c>
      <c r="I51" s="411"/>
      <c r="J51" s="664"/>
      <c r="K51" s="895"/>
      <c r="L51" s="948"/>
      <c r="M51" s="948"/>
      <c r="N51" s="950"/>
      <c r="O51" s="948"/>
      <c r="P51" s="948"/>
      <c r="Q51" s="948"/>
      <c r="R51" s="951"/>
      <c r="S51" s="756"/>
      <c r="T51" s="756"/>
      <c r="U51" s="825"/>
      <c r="V51" s="826"/>
      <c r="W51" s="756"/>
      <c r="X51" s="756"/>
      <c r="Y51" s="756"/>
      <c r="Z51" s="756"/>
      <c r="AA51" s="940"/>
      <c r="AB51" s="941"/>
      <c r="AC51" s="30"/>
      <c r="AD51" s="248">
        <f>IF($C51=0,COUNTA($C$8:$C50),COUNTA($C$8:$C51))</f>
        <v>1</v>
      </c>
      <c r="AF51" s="59"/>
      <c r="AG51" s="56"/>
    </row>
    <row r="52" spans="1:33" ht="19.899999999999999" hidden="1" customHeight="1" thickTop="1" thickBot="1">
      <c r="A52" s="839"/>
      <c r="B52" s="954"/>
      <c r="C52" s="847"/>
      <c r="D52" s="851"/>
      <c r="E52" s="803"/>
      <c r="F52" s="252"/>
      <c r="G52" s="411"/>
      <c r="H52" s="411">
        <f t="shared" si="1"/>
        <v>0</v>
      </c>
      <c r="I52" s="411"/>
      <c r="J52" s="664"/>
      <c r="K52" s="895"/>
      <c r="L52" s="948"/>
      <c r="M52" s="948"/>
      <c r="N52" s="950"/>
      <c r="O52" s="948"/>
      <c r="P52" s="948"/>
      <c r="Q52" s="948"/>
      <c r="R52" s="951"/>
      <c r="S52" s="756"/>
      <c r="T52" s="756"/>
      <c r="U52" s="825"/>
      <c r="V52" s="826"/>
      <c r="W52" s="756"/>
      <c r="X52" s="756"/>
      <c r="Y52" s="756"/>
      <c r="Z52" s="756"/>
      <c r="AA52" s="940"/>
      <c r="AB52" s="941"/>
      <c r="AC52" s="30"/>
      <c r="AD52" s="248">
        <f>IF($C52=0,COUNTA($C$8:$C51),COUNTA($C$8:$C52))</f>
        <v>1</v>
      </c>
      <c r="AF52" s="59"/>
      <c r="AG52" s="56"/>
    </row>
    <row r="53" spans="1:33" ht="19.899999999999999" hidden="1" customHeight="1" thickTop="1" thickBot="1">
      <c r="A53" s="839"/>
      <c r="B53" s="954"/>
      <c r="C53" s="957"/>
      <c r="D53" s="851"/>
      <c r="E53" s="864"/>
      <c r="F53" s="555"/>
      <c r="G53" s="555"/>
      <c r="H53" s="555">
        <f t="shared" si="1"/>
        <v>0</v>
      </c>
      <c r="I53" s="496"/>
      <c r="J53" s="365"/>
      <c r="K53" s="817"/>
      <c r="L53" s="948"/>
      <c r="M53" s="948"/>
      <c r="N53" s="950"/>
      <c r="O53" s="948"/>
      <c r="P53" s="948"/>
      <c r="Q53" s="948"/>
      <c r="R53" s="951"/>
      <c r="S53" s="756"/>
      <c r="T53" s="756"/>
      <c r="U53" s="825"/>
      <c r="V53" s="826"/>
      <c r="W53" s="756"/>
      <c r="X53" s="756"/>
      <c r="Y53" s="756"/>
      <c r="Z53" s="756"/>
      <c r="AA53" s="940"/>
      <c r="AB53" s="941"/>
      <c r="AC53" s="30"/>
      <c r="AD53" s="248">
        <f>IF($C53=0,COUNTA($C$8:$C52),COUNTA($C$8:$C53))</f>
        <v>1</v>
      </c>
      <c r="AF53" s="59"/>
      <c r="AG53" s="56"/>
    </row>
    <row r="54" spans="1:33" ht="19.899999999999999" customHeight="1" thickTop="1" thickBot="1">
      <c r="A54" s="839"/>
      <c r="B54" s="954"/>
      <c r="C54" s="957"/>
      <c r="D54" s="851"/>
      <c r="E54" s="896" t="s">
        <v>523</v>
      </c>
      <c r="F54" s="408" t="s">
        <v>627</v>
      </c>
      <c r="G54" s="462">
        <v>70</v>
      </c>
      <c r="H54" s="481">
        <f t="shared" si="1"/>
        <v>95</v>
      </c>
      <c r="I54" s="481" t="str">
        <f t="shared" ref="I54:I62" si="2">H54&amp;+"K"</f>
        <v>95K</v>
      </c>
      <c r="J54" s="149"/>
      <c r="K54" s="815" t="s">
        <v>628</v>
      </c>
      <c r="L54" s="948"/>
      <c r="M54" s="948"/>
      <c r="N54" s="950"/>
      <c r="O54" s="948"/>
      <c r="P54" s="948"/>
      <c r="Q54" s="948"/>
      <c r="R54" s="951"/>
      <c r="S54" s="755"/>
      <c r="T54" s="755"/>
      <c r="U54" s="757"/>
      <c r="V54" s="759"/>
      <c r="W54" s="755"/>
      <c r="X54" s="755"/>
      <c r="Y54" s="755"/>
      <c r="Z54" s="755"/>
      <c r="AA54" s="940"/>
      <c r="AB54" s="941"/>
      <c r="AC54" s="30"/>
      <c r="AD54" s="248">
        <f>IF($C54=0,COUNTA($C$8:$C53),COUNTA($C$8:$C54))</f>
        <v>1</v>
      </c>
      <c r="AF54" s="59"/>
      <c r="AG54" s="56"/>
    </row>
    <row r="55" spans="1:33" ht="19.899999999999999" customHeight="1" thickTop="1" thickBot="1">
      <c r="A55" s="839"/>
      <c r="B55" s="954"/>
      <c r="C55" s="957"/>
      <c r="D55" s="851"/>
      <c r="E55" s="897"/>
      <c r="F55" s="417" t="s">
        <v>433</v>
      </c>
      <c r="G55" s="252">
        <v>6.5</v>
      </c>
      <c r="H55" s="566">
        <f t="shared" si="1"/>
        <v>9</v>
      </c>
      <c r="I55" s="566" t="str">
        <f t="shared" si="2"/>
        <v>9K</v>
      </c>
      <c r="J55" s="152"/>
      <c r="K55" s="816"/>
      <c r="L55" s="948"/>
      <c r="M55" s="948"/>
      <c r="N55" s="950"/>
      <c r="O55" s="948"/>
      <c r="P55" s="948"/>
      <c r="Q55" s="948"/>
      <c r="R55" s="951"/>
      <c r="S55" s="756"/>
      <c r="T55" s="756"/>
      <c r="U55" s="825"/>
      <c r="V55" s="826"/>
      <c r="W55" s="756"/>
      <c r="X55" s="756"/>
      <c r="Y55" s="756"/>
      <c r="Z55" s="756"/>
      <c r="AA55" s="940"/>
      <c r="AB55" s="941"/>
      <c r="AC55" s="30"/>
      <c r="AD55" s="248">
        <f>IF($C55=0,COUNTA($C$8:$C54),COUNTA($C$8:$C55))</f>
        <v>1</v>
      </c>
      <c r="AF55" s="59"/>
      <c r="AG55" s="56"/>
    </row>
    <row r="56" spans="1:33" ht="19.899999999999999" customHeight="1" thickTop="1" thickBot="1">
      <c r="A56" s="839"/>
      <c r="B56" s="954"/>
      <c r="C56" s="957"/>
      <c r="D56" s="851"/>
      <c r="E56" s="897"/>
      <c r="F56" s="146" t="s">
        <v>629</v>
      </c>
      <c r="G56" s="152">
        <v>7</v>
      </c>
      <c r="H56" s="174">
        <f t="shared" si="1"/>
        <v>10</v>
      </c>
      <c r="I56" s="174" t="str">
        <f t="shared" si="2"/>
        <v>10K</v>
      </c>
      <c r="J56" s="152"/>
      <c r="K56" s="816"/>
      <c r="L56" s="948"/>
      <c r="M56" s="948"/>
      <c r="N56" s="950"/>
      <c r="O56" s="948"/>
      <c r="P56" s="948"/>
      <c r="Q56" s="948"/>
      <c r="R56" s="951"/>
      <c r="S56" s="756"/>
      <c r="T56" s="756"/>
      <c r="U56" s="825"/>
      <c r="V56" s="826"/>
      <c r="W56" s="756"/>
      <c r="X56" s="756"/>
      <c r="Y56" s="756"/>
      <c r="Z56" s="756"/>
      <c r="AA56" s="940"/>
      <c r="AB56" s="941"/>
      <c r="AC56" s="30"/>
      <c r="AD56" s="248">
        <f>IF($C56=0,COUNTA($C$8:$C55),COUNTA($C$8:$C56))</f>
        <v>1</v>
      </c>
      <c r="AF56" s="59"/>
      <c r="AG56" s="56"/>
    </row>
    <row r="57" spans="1:33" ht="19.899999999999999" customHeight="1" thickTop="1" thickBot="1">
      <c r="A57" s="839"/>
      <c r="B57" s="954"/>
      <c r="C57" s="957"/>
      <c r="D57" s="851"/>
      <c r="E57" s="897"/>
      <c r="F57" s="152" t="s">
        <v>249</v>
      </c>
      <c r="G57" s="152"/>
      <c r="H57" s="174">
        <f t="shared" si="1"/>
        <v>0</v>
      </c>
      <c r="I57" s="174" t="s">
        <v>426</v>
      </c>
      <c r="J57" s="152"/>
      <c r="K57" s="816"/>
      <c r="L57" s="948"/>
      <c r="M57" s="948"/>
      <c r="N57" s="950"/>
      <c r="O57" s="948"/>
      <c r="P57" s="948"/>
      <c r="Q57" s="948"/>
      <c r="R57" s="951"/>
      <c r="S57" s="756"/>
      <c r="T57" s="756"/>
      <c r="U57" s="825"/>
      <c r="V57" s="826"/>
      <c r="W57" s="756"/>
      <c r="X57" s="756"/>
      <c r="Y57" s="756"/>
      <c r="Z57" s="756"/>
      <c r="AA57" s="940"/>
      <c r="AB57" s="941"/>
      <c r="AC57" s="30"/>
      <c r="AD57" s="248">
        <f>IF($C57=0,COUNTA($C$8:$C56),COUNTA($C$8:$C57))</f>
        <v>1</v>
      </c>
      <c r="AF57" s="59"/>
      <c r="AG57" s="56"/>
    </row>
    <row r="58" spans="1:33" ht="19.899999999999999" customHeight="1" thickTop="1" thickBot="1">
      <c r="A58" s="839"/>
      <c r="B58" s="954"/>
      <c r="C58" s="957"/>
      <c r="D58" s="851"/>
      <c r="E58" s="897"/>
      <c r="F58" s="153" t="s">
        <v>106</v>
      </c>
      <c r="G58" s="152"/>
      <c r="H58" s="174">
        <f t="shared" si="1"/>
        <v>0</v>
      </c>
      <c r="I58" s="174" t="s">
        <v>630</v>
      </c>
      <c r="J58" s="152"/>
      <c r="K58" s="816"/>
      <c r="L58" s="948"/>
      <c r="M58" s="948"/>
      <c r="N58" s="950"/>
      <c r="O58" s="948"/>
      <c r="P58" s="948"/>
      <c r="Q58" s="948"/>
      <c r="R58" s="951"/>
      <c r="S58" s="756"/>
      <c r="T58" s="756"/>
      <c r="U58" s="825"/>
      <c r="V58" s="826"/>
      <c r="W58" s="756"/>
      <c r="X58" s="756"/>
      <c r="Y58" s="756"/>
      <c r="Z58" s="756"/>
      <c r="AA58" s="940"/>
      <c r="AB58" s="941"/>
      <c r="AC58" s="30"/>
      <c r="AD58" s="248">
        <f>IF($C58=0,COUNTA($C$8:$C57),COUNTA($C$8:$C58))</f>
        <v>1</v>
      </c>
      <c r="AF58" s="59"/>
      <c r="AG58" s="56"/>
    </row>
    <row r="59" spans="1:33" ht="19.899999999999999" hidden="1" customHeight="1" thickTop="1" thickBot="1">
      <c r="A59" s="839"/>
      <c r="B59" s="954"/>
      <c r="C59" s="957"/>
      <c r="D59" s="851"/>
      <c r="E59" s="897"/>
      <c r="F59" s="152"/>
      <c r="G59" s="152"/>
      <c r="H59" s="152">
        <f t="shared" si="1"/>
        <v>0</v>
      </c>
      <c r="I59" s="152" t="str">
        <f t="shared" si="2"/>
        <v>0K</v>
      </c>
      <c r="J59" s="152"/>
      <c r="K59" s="816"/>
      <c r="L59" s="948"/>
      <c r="M59" s="948"/>
      <c r="N59" s="950"/>
      <c r="O59" s="948"/>
      <c r="P59" s="948"/>
      <c r="Q59" s="948"/>
      <c r="R59" s="951"/>
      <c r="S59" s="756"/>
      <c r="T59" s="756"/>
      <c r="U59" s="825"/>
      <c r="V59" s="826"/>
      <c r="W59" s="756"/>
      <c r="X59" s="756"/>
      <c r="Y59" s="756"/>
      <c r="Z59" s="756"/>
      <c r="AA59" s="940"/>
      <c r="AB59" s="941"/>
      <c r="AC59" s="30"/>
      <c r="AD59" s="248">
        <f>IF($C59=0,COUNTA($C$8:$C58),COUNTA($C$8:$C59))</f>
        <v>1</v>
      </c>
      <c r="AF59" s="59"/>
      <c r="AG59" s="56"/>
    </row>
    <row r="60" spans="1:33" ht="19.899999999999999" hidden="1" customHeight="1" thickTop="1" thickBot="1">
      <c r="A60" s="839"/>
      <c r="B60" s="954"/>
      <c r="C60" s="957"/>
      <c r="D60" s="851"/>
      <c r="E60" s="897"/>
      <c r="F60" s="152"/>
      <c r="G60" s="152"/>
      <c r="H60" s="152">
        <f t="shared" si="1"/>
        <v>0</v>
      </c>
      <c r="I60" s="152" t="str">
        <f t="shared" si="2"/>
        <v>0K</v>
      </c>
      <c r="J60" s="152"/>
      <c r="K60" s="816"/>
      <c r="L60" s="948"/>
      <c r="M60" s="948"/>
      <c r="N60" s="950"/>
      <c r="O60" s="948"/>
      <c r="P60" s="948"/>
      <c r="Q60" s="948"/>
      <c r="R60" s="951"/>
      <c r="S60" s="756"/>
      <c r="T60" s="756"/>
      <c r="U60" s="825"/>
      <c r="V60" s="826"/>
      <c r="W60" s="756"/>
      <c r="X60" s="756"/>
      <c r="Y60" s="756"/>
      <c r="Z60" s="756"/>
      <c r="AA60" s="940"/>
      <c r="AB60" s="941"/>
      <c r="AC60" s="30"/>
      <c r="AD60" s="248">
        <f>IF($C60=0,COUNTA($C$8:$C59),COUNTA($C$8:$C60))</f>
        <v>1</v>
      </c>
      <c r="AF60" s="59"/>
      <c r="AG60" s="56"/>
    </row>
    <row r="61" spans="1:33" ht="19.899999999999999" hidden="1" customHeight="1" thickTop="1" thickBot="1">
      <c r="A61" s="839"/>
      <c r="B61" s="954"/>
      <c r="C61" s="957"/>
      <c r="D61" s="851"/>
      <c r="E61" s="897"/>
      <c r="F61" s="152"/>
      <c r="G61" s="152"/>
      <c r="H61" s="152">
        <f t="shared" si="1"/>
        <v>0</v>
      </c>
      <c r="I61" s="152" t="str">
        <f t="shared" si="2"/>
        <v>0K</v>
      </c>
      <c r="J61" s="152"/>
      <c r="K61" s="816"/>
      <c r="L61" s="948"/>
      <c r="M61" s="948"/>
      <c r="N61" s="950"/>
      <c r="O61" s="948"/>
      <c r="P61" s="948"/>
      <c r="Q61" s="948"/>
      <c r="R61" s="951"/>
      <c r="S61" s="756"/>
      <c r="T61" s="756"/>
      <c r="U61" s="825"/>
      <c r="V61" s="826"/>
      <c r="W61" s="756"/>
      <c r="X61" s="756"/>
      <c r="Y61" s="756"/>
      <c r="Z61" s="756"/>
      <c r="AA61" s="940"/>
      <c r="AB61" s="941"/>
      <c r="AC61" s="30"/>
      <c r="AD61" s="248">
        <f>IF($C61=0,COUNTA($C$8:$C60),COUNTA($C$8:$C61))</f>
        <v>1</v>
      </c>
      <c r="AF61" s="59"/>
      <c r="AG61" s="56"/>
    </row>
    <row r="62" spans="1:33" ht="19.899999999999999" hidden="1" customHeight="1" thickTop="1" thickBot="1">
      <c r="A62" s="839"/>
      <c r="B62" s="954"/>
      <c r="C62" s="957"/>
      <c r="D62" s="851"/>
      <c r="E62" s="898"/>
      <c r="F62" s="152"/>
      <c r="G62" s="152"/>
      <c r="H62" s="152">
        <f t="shared" si="1"/>
        <v>0</v>
      </c>
      <c r="I62" s="152" t="str">
        <f t="shared" si="2"/>
        <v>0K</v>
      </c>
      <c r="J62" s="292"/>
      <c r="K62" s="817"/>
      <c r="L62" s="948"/>
      <c r="M62" s="948"/>
      <c r="N62" s="950"/>
      <c r="O62" s="948"/>
      <c r="P62" s="948"/>
      <c r="Q62" s="948"/>
      <c r="R62" s="951"/>
      <c r="S62" s="761"/>
      <c r="T62" s="761"/>
      <c r="U62" s="758"/>
      <c r="V62" s="760"/>
      <c r="W62" s="761"/>
      <c r="X62" s="761"/>
      <c r="Y62" s="761"/>
      <c r="Z62" s="761"/>
      <c r="AA62" s="940"/>
      <c r="AB62" s="941"/>
      <c r="AC62" s="30"/>
      <c r="AD62" s="248">
        <f>IF($C62=0,COUNTA($C$8:$C61),COUNTA($C$8:$C62))</f>
        <v>1</v>
      </c>
      <c r="AF62" s="59"/>
      <c r="AG62" s="56"/>
    </row>
    <row r="63" spans="1:33" ht="19.899999999999999" customHeight="1" thickTop="1" thickBot="1">
      <c r="A63" s="839"/>
      <c r="B63" s="954"/>
      <c r="C63" s="957"/>
      <c r="D63" s="851"/>
      <c r="E63" s="869" t="s">
        <v>63</v>
      </c>
      <c r="F63" s="150" t="s">
        <v>631</v>
      </c>
      <c r="G63" s="150">
        <v>70</v>
      </c>
      <c r="H63" s="150">
        <f t="shared" si="1"/>
        <v>95</v>
      </c>
      <c r="I63" s="150" t="str">
        <f>H63&amp;+"K"</f>
        <v>95K</v>
      </c>
      <c r="J63" s="150"/>
      <c r="K63" s="894" t="s">
        <v>483</v>
      </c>
      <c r="L63" s="948"/>
      <c r="M63" s="948"/>
      <c r="N63" s="950"/>
      <c r="O63" s="948"/>
      <c r="P63" s="948"/>
      <c r="Q63" s="948"/>
      <c r="R63" s="951"/>
      <c r="S63" s="755"/>
      <c r="T63" s="755"/>
      <c r="U63" s="757"/>
      <c r="V63" s="759"/>
      <c r="W63" s="755"/>
      <c r="X63" s="755"/>
      <c r="Y63" s="755"/>
      <c r="Z63" s="755"/>
      <c r="AA63" s="940"/>
      <c r="AB63" s="941"/>
      <c r="AC63" s="30"/>
      <c r="AD63" s="248">
        <f>IF($C63=0,COUNTA($C$8:$C62),COUNTA($C$8:$C63))</f>
        <v>1</v>
      </c>
      <c r="AF63" s="59"/>
      <c r="AG63" s="56"/>
    </row>
    <row r="64" spans="1:33" ht="19.899999999999999" customHeight="1" thickTop="1" thickBot="1">
      <c r="A64" s="839"/>
      <c r="B64" s="954"/>
      <c r="C64" s="957"/>
      <c r="D64" s="851"/>
      <c r="E64" s="864"/>
      <c r="F64" s="294" t="s">
        <v>379</v>
      </c>
      <c r="G64" s="294">
        <v>0.4</v>
      </c>
      <c r="H64" s="292">
        <f>MROUND(INDEX($C:$C,MATCH(AD64,$AD:$AD,0))*G64/1000,0.1)</f>
        <v>0.5</v>
      </c>
      <c r="I64" s="292" t="str">
        <f>H64&amp;+"K"</f>
        <v>0.5K</v>
      </c>
      <c r="J64" s="292"/>
      <c r="K64" s="960"/>
      <c r="L64" s="948"/>
      <c r="M64" s="948"/>
      <c r="N64" s="950"/>
      <c r="O64" s="948"/>
      <c r="P64" s="948"/>
      <c r="Q64" s="948"/>
      <c r="R64" s="951"/>
      <c r="S64" s="761"/>
      <c r="T64" s="761"/>
      <c r="U64" s="758"/>
      <c r="V64" s="760"/>
      <c r="W64" s="761"/>
      <c r="X64" s="761"/>
      <c r="Y64" s="761"/>
      <c r="Z64" s="761"/>
      <c r="AA64" s="940"/>
      <c r="AB64" s="941"/>
      <c r="AC64" s="30"/>
      <c r="AD64" s="248">
        <f>IF($C64=0,COUNTA($C$8:$C63),COUNTA($C$8:$C64))</f>
        <v>1</v>
      </c>
      <c r="AF64" s="59"/>
      <c r="AG64" s="56"/>
    </row>
    <row r="65" spans="1:34" ht="19.899999999999999" customHeight="1" thickTop="1" thickBot="1">
      <c r="A65" s="839"/>
      <c r="B65" s="954"/>
      <c r="C65" s="957"/>
      <c r="D65" s="851"/>
      <c r="E65" s="869" t="s">
        <v>605</v>
      </c>
      <c r="F65" s="142" t="s">
        <v>632</v>
      </c>
      <c r="G65" s="399">
        <v>18</v>
      </c>
      <c r="H65" s="150">
        <f>MROUND(INDEX($C:$C,MATCH(AD65,$AD:$AD,0))*G65/1000,3)</f>
        <v>24</v>
      </c>
      <c r="I65" s="150" t="str">
        <f t="shared" ref="I65:I75" si="3">H65&amp;+"K"</f>
        <v>24K</v>
      </c>
      <c r="J65" s="149"/>
      <c r="K65" s="805" t="s">
        <v>633</v>
      </c>
      <c r="L65" s="948"/>
      <c r="M65" s="948"/>
      <c r="N65" s="950"/>
      <c r="O65" s="948"/>
      <c r="P65" s="948"/>
      <c r="Q65" s="948"/>
      <c r="R65" s="951"/>
      <c r="S65" s="755"/>
      <c r="T65" s="755"/>
      <c r="U65" s="757"/>
      <c r="V65" s="759"/>
      <c r="W65" s="755"/>
      <c r="X65" s="755"/>
      <c r="Y65" s="755"/>
      <c r="Z65" s="755"/>
      <c r="AA65" s="940"/>
      <c r="AB65" s="941"/>
      <c r="AC65" s="30"/>
      <c r="AD65" s="248">
        <f>IF($C65=0,COUNTA($C$8:$C64),COUNTA($C$8:$C65))</f>
        <v>1</v>
      </c>
      <c r="AF65" s="59"/>
      <c r="AG65" s="56"/>
    </row>
    <row r="66" spans="1:34" ht="19.899999999999999" customHeight="1" thickTop="1" thickBot="1">
      <c r="A66" s="839"/>
      <c r="B66" s="954"/>
      <c r="C66" s="957"/>
      <c r="D66" s="851"/>
      <c r="E66" s="803"/>
      <c r="F66" s="146" t="s">
        <v>271</v>
      </c>
      <c r="G66" s="162">
        <v>6.5</v>
      </c>
      <c r="H66" s="162">
        <f>MROUND(INDEX($C:$C,MATCH(AD66,$AD:$AD,0))*G66/1000,1)</f>
        <v>9</v>
      </c>
      <c r="I66" s="163" t="str">
        <f t="shared" si="3"/>
        <v>9K</v>
      </c>
      <c r="J66" s="162"/>
      <c r="K66" s="805"/>
      <c r="L66" s="948"/>
      <c r="M66" s="948"/>
      <c r="N66" s="950"/>
      <c r="O66" s="948"/>
      <c r="P66" s="948"/>
      <c r="Q66" s="948"/>
      <c r="R66" s="951"/>
      <c r="S66" s="756"/>
      <c r="T66" s="756"/>
      <c r="U66" s="825"/>
      <c r="V66" s="826"/>
      <c r="W66" s="756"/>
      <c r="X66" s="756"/>
      <c r="Y66" s="756"/>
      <c r="Z66" s="756"/>
      <c r="AA66" s="940"/>
      <c r="AB66" s="941"/>
      <c r="AC66" s="30"/>
      <c r="AD66" s="248">
        <f>IF($C66=0,COUNTA($C$8:$C65),COUNTA($C$8:$C66))</f>
        <v>1</v>
      </c>
      <c r="AF66" s="59"/>
      <c r="AG66" s="56"/>
    </row>
    <row r="67" spans="1:34" ht="19.899999999999999" customHeight="1" thickTop="1" thickBot="1">
      <c r="A67" s="839"/>
      <c r="B67" s="954"/>
      <c r="C67" s="957"/>
      <c r="D67" s="851"/>
      <c r="E67" s="803"/>
      <c r="F67" s="666" t="s">
        <v>634</v>
      </c>
      <c r="G67" s="162">
        <v>8.5</v>
      </c>
      <c r="H67" s="162">
        <f>MROUND(INDEX($C:$C,MATCH(AD67,$AD:$AD,0))*G67/1000,1)</f>
        <v>12</v>
      </c>
      <c r="I67" s="163" t="str">
        <f t="shared" si="3"/>
        <v>12K</v>
      </c>
      <c r="J67" s="162"/>
      <c r="K67" s="805"/>
      <c r="L67" s="948"/>
      <c r="M67" s="948"/>
      <c r="N67" s="950"/>
      <c r="O67" s="948"/>
      <c r="P67" s="948"/>
      <c r="Q67" s="948"/>
      <c r="R67" s="951"/>
      <c r="S67" s="756"/>
      <c r="T67" s="756"/>
      <c r="U67" s="825"/>
      <c r="V67" s="826"/>
      <c r="W67" s="756"/>
      <c r="X67" s="756"/>
      <c r="Y67" s="756"/>
      <c r="Z67" s="756"/>
      <c r="AA67" s="940"/>
      <c r="AB67" s="941"/>
      <c r="AC67" s="30"/>
      <c r="AD67" s="248">
        <f>IF($C67=0,COUNTA($C$8:$C66),COUNTA($C$8:$C67))</f>
        <v>1</v>
      </c>
      <c r="AF67" s="59"/>
      <c r="AG67" s="56"/>
    </row>
    <row r="68" spans="1:34" ht="19.899999999999999" customHeight="1" thickTop="1" thickBot="1">
      <c r="A68" s="839"/>
      <c r="B68" s="954"/>
      <c r="C68" s="957"/>
      <c r="D68" s="851"/>
      <c r="E68" s="803"/>
      <c r="F68" s="666" t="s">
        <v>635</v>
      </c>
      <c r="G68" s="162">
        <v>1.5</v>
      </c>
      <c r="H68" s="162">
        <f>MROUND(INDEX($C:$C,MATCH(AD68,$AD:$AD,0))*G68/1000,1)</f>
        <v>2</v>
      </c>
      <c r="I68" s="163" t="str">
        <f t="shared" ref="I68" si="4">H68&amp;+"K"</f>
        <v>2K</v>
      </c>
      <c r="J68" s="162"/>
      <c r="K68" s="805"/>
      <c r="L68" s="948"/>
      <c r="M68" s="948"/>
      <c r="N68" s="950"/>
      <c r="O68" s="948"/>
      <c r="P68" s="948"/>
      <c r="Q68" s="948"/>
      <c r="R68" s="951"/>
      <c r="S68" s="756"/>
      <c r="T68" s="756"/>
      <c r="U68" s="825"/>
      <c r="V68" s="826"/>
      <c r="W68" s="756"/>
      <c r="X68" s="756"/>
      <c r="Y68" s="756"/>
      <c r="Z68" s="756"/>
      <c r="AA68" s="940"/>
      <c r="AB68" s="941"/>
      <c r="AC68" s="30"/>
      <c r="AD68" s="248">
        <f>IF($C68=0,COUNTA($C$8:$C67),COUNTA($C$8:$C68))</f>
        <v>1</v>
      </c>
      <c r="AF68" s="59"/>
      <c r="AG68" s="56"/>
    </row>
    <row r="69" spans="1:34" ht="19.899999999999999" customHeight="1" thickTop="1" thickBot="1">
      <c r="A69" s="839"/>
      <c r="B69" s="954"/>
      <c r="C69" s="957"/>
      <c r="D69" s="851"/>
      <c r="E69" s="803"/>
      <c r="F69" s="164" t="s">
        <v>636</v>
      </c>
      <c r="G69" s="164">
        <v>1</v>
      </c>
      <c r="H69" s="164">
        <f>MROUND(INDEX($C:$C,MATCH(AD69,$AD:$AD,0))*G69/1000,1)</f>
        <v>1</v>
      </c>
      <c r="I69" s="165" t="s">
        <v>606</v>
      </c>
      <c r="J69" s="152"/>
      <c r="K69" s="805"/>
      <c r="L69" s="948"/>
      <c r="M69" s="948"/>
      <c r="N69" s="950"/>
      <c r="O69" s="948"/>
      <c r="P69" s="948"/>
      <c r="Q69" s="948"/>
      <c r="R69" s="951"/>
      <c r="S69" s="756"/>
      <c r="T69" s="756"/>
      <c r="U69" s="825"/>
      <c r="V69" s="826"/>
      <c r="W69" s="756"/>
      <c r="X69" s="756"/>
      <c r="Y69" s="756"/>
      <c r="Z69" s="756"/>
      <c r="AA69" s="940"/>
      <c r="AB69" s="941"/>
      <c r="AC69" s="30"/>
      <c r="AD69" s="248">
        <f>IF($C69=0,COUNTA($C$8:$C67),COUNTA($C$8:$C69))</f>
        <v>1</v>
      </c>
      <c r="AF69" s="59"/>
      <c r="AG69" s="56"/>
    </row>
    <row r="70" spans="1:34" ht="19.899999999999999" hidden="1" customHeight="1" thickTop="1" thickBot="1">
      <c r="A70" s="839"/>
      <c r="B70" s="954"/>
      <c r="C70" s="957"/>
      <c r="D70" s="851"/>
      <c r="E70" s="803"/>
      <c r="F70" s="152"/>
      <c r="G70" s="152"/>
      <c r="H70" s="162"/>
      <c r="I70" s="162"/>
      <c r="J70" s="152"/>
      <c r="K70" s="805"/>
      <c r="L70" s="948"/>
      <c r="M70" s="948"/>
      <c r="N70" s="950"/>
      <c r="O70" s="948"/>
      <c r="P70" s="948"/>
      <c r="Q70" s="948"/>
      <c r="R70" s="951"/>
      <c r="S70" s="756"/>
      <c r="T70" s="756"/>
      <c r="U70" s="825"/>
      <c r="V70" s="826"/>
      <c r="W70" s="756"/>
      <c r="X70" s="756"/>
      <c r="Y70" s="756"/>
      <c r="Z70" s="756"/>
      <c r="AA70" s="940"/>
      <c r="AB70" s="941"/>
      <c r="AC70" s="30"/>
      <c r="AD70" s="248">
        <f>IF($C70=0,COUNTA($C$8:$C69),COUNTA($C$8:$C70))</f>
        <v>1</v>
      </c>
      <c r="AF70" s="59"/>
      <c r="AG70" s="56"/>
    </row>
    <row r="71" spans="1:34" ht="19.899999999999999" hidden="1" customHeight="1" thickTop="1" thickBot="1">
      <c r="A71" s="839"/>
      <c r="B71" s="954"/>
      <c r="C71" s="957"/>
      <c r="D71" s="851"/>
      <c r="E71" s="803"/>
      <c r="F71" s="252"/>
      <c r="G71" s="252"/>
      <c r="H71" s="511"/>
      <c r="I71" s="512"/>
      <c r="J71" s="152"/>
      <c r="K71" s="805"/>
      <c r="L71" s="948"/>
      <c r="M71" s="948"/>
      <c r="N71" s="950"/>
      <c r="O71" s="948"/>
      <c r="P71" s="948"/>
      <c r="Q71" s="948"/>
      <c r="R71" s="951"/>
      <c r="S71" s="756"/>
      <c r="T71" s="756"/>
      <c r="U71" s="825"/>
      <c r="V71" s="826"/>
      <c r="W71" s="756"/>
      <c r="X71" s="756"/>
      <c r="Y71" s="756"/>
      <c r="Z71" s="756"/>
      <c r="AA71" s="940"/>
      <c r="AB71" s="941"/>
      <c r="AC71" s="30"/>
      <c r="AD71" s="248">
        <f>IF($C71=0,COUNTA($C$8:$C70),COUNTA($C$8:$C71))</f>
        <v>1</v>
      </c>
      <c r="AF71" s="59"/>
      <c r="AG71" s="56"/>
    </row>
    <row r="72" spans="1:34" ht="19.899999999999999" hidden="1" customHeight="1" thickTop="1" thickBot="1">
      <c r="A72" s="839"/>
      <c r="B72" s="954"/>
      <c r="C72" s="957"/>
      <c r="D72" s="851"/>
      <c r="E72" s="803"/>
      <c r="F72" s="511"/>
      <c r="G72" s="511"/>
      <c r="H72" s="511">
        <f>MROUND(INDEX($C:$C,MATCH(AD72,$AD:$AD,0))*G72/1000,1)</f>
        <v>0</v>
      </c>
      <c r="I72" s="512" t="str">
        <f t="shared" si="3"/>
        <v>0K</v>
      </c>
      <c r="J72" s="152"/>
      <c r="K72" s="805"/>
      <c r="L72" s="948"/>
      <c r="M72" s="948"/>
      <c r="N72" s="950"/>
      <c r="O72" s="948"/>
      <c r="P72" s="948"/>
      <c r="Q72" s="948"/>
      <c r="R72" s="951"/>
      <c r="S72" s="756"/>
      <c r="T72" s="756"/>
      <c r="U72" s="825"/>
      <c r="V72" s="826"/>
      <c r="W72" s="756"/>
      <c r="X72" s="756"/>
      <c r="Y72" s="756"/>
      <c r="Z72" s="756"/>
      <c r="AA72" s="940"/>
      <c r="AB72" s="941"/>
      <c r="AC72" s="30"/>
      <c r="AD72" s="248">
        <f>IF($C72=0,COUNTA($C$8:$C71),COUNTA($C$8:$C72))</f>
        <v>1</v>
      </c>
      <c r="AF72" s="59"/>
      <c r="AG72" s="56"/>
    </row>
    <row r="73" spans="1:34" ht="19.899999999999999" hidden="1" customHeight="1" thickTop="1" thickBot="1">
      <c r="A73" s="839"/>
      <c r="B73" s="954"/>
      <c r="C73" s="957"/>
      <c r="D73" s="851"/>
      <c r="E73" s="803"/>
      <c r="F73" s="511"/>
      <c r="G73" s="511"/>
      <c r="H73" s="511">
        <f>MROUND(INDEX($C:$C,MATCH(AD73,$AD:$AD,0))*G73/1000,1)</f>
        <v>0</v>
      </c>
      <c r="I73" s="511" t="str">
        <f t="shared" si="3"/>
        <v>0K</v>
      </c>
      <c r="J73" s="152"/>
      <c r="K73" s="805"/>
      <c r="L73" s="948"/>
      <c r="M73" s="948"/>
      <c r="N73" s="950"/>
      <c r="O73" s="948"/>
      <c r="P73" s="948"/>
      <c r="Q73" s="948"/>
      <c r="R73" s="951"/>
      <c r="S73" s="756"/>
      <c r="T73" s="756"/>
      <c r="U73" s="825"/>
      <c r="V73" s="826"/>
      <c r="W73" s="756"/>
      <c r="X73" s="756"/>
      <c r="Y73" s="756"/>
      <c r="Z73" s="756"/>
      <c r="AA73" s="940"/>
      <c r="AB73" s="941"/>
      <c r="AC73" s="30"/>
      <c r="AD73" s="248">
        <f>IF($C73=0,COUNTA($C$8:$C72),COUNTA($C$8:$C73))</f>
        <v>1</v>
      </c>
      <c r="AF73" s="59"/>
      <c r="AG73" s="56"/>
    </row>
    <row r="74" spans="1:34" ht="19.899999999999999" hidden="1" customHeight="1" thickTop="1" thickBot="1">
      <c r="A74" s="839"/>
      <c r="B74" s="954"/>
      <c r="C74" s="957"/>
      <c r="D74" s="851"/>
      <c r="E74" s="803"/>
      <c r="F74" s="511"/>
      <c r="G74" s="511"/>
      <c r="H74" s="511">
        <f>MROUND(INDEX($C:$C,MATCH(AD74,$AD:$AD,0))*G74/1000,1)</f>
        <v>0</v>
      </c>
      <c r="I74" s="512" t="str">
        <f t="shared" si="3"/>
        <v>0K</v>
      </c>
      <c r="J74" s="152"/>
      <c r="K74" s="805"/>
      <c r="L74" s="948"/>
      <c r="M74" s="948"/>
      <c r="N74" s="950"/>
      <c r="O74" s="948"/>
      <c r="P74" s="948"/>
      <c r="Q74" s="948"/>
      <c r="R74" s="951"/>
      <c r="S74" s="756"/>
      <c r="T74" s="756"/>
      <c r="U74" s="825"/>
      <c r="V74" s="826"/>
      <c r="W74" s="756"/>
      <c r="X74" s="756"/>
      <c r="Y74" s="756"/>
      <c r="Z74" s="756"/>
      <c r="AA74" s="940"/>
      <c r="AB74" s="941"/>
      <c r="AC74" s="30"/>
      <c r="AD74" s="248">
        <f>IF($C74=0,COUNTA($C$8:$C73),COUNTA($C$8:$C74))</f>
        <v>1</v>
      </c>
      <c r="AF74" s="59"/>
      <c r="AG74" s="56"/>
    </row>
    <row r="75" spans="1:34" ht="19.899999999999999" hidden="1" customHeight="1" thickTop="1" thickBot="1">
      <c r="A75" s="839"/>
      <c r="B75" s="954"/>
      <c r="C75" s="957"/>
      <c r="D75" s="851"/>
      <c r="E75" s="864"/>
      <c r="F75" s="511"/>
      <c r="G75" s="511"/>
      <c r="H75" s="511">
        <f>MROUND(INDEX($C:$C,MATCH(AD75,$AD:$AD,0))*G75/1000,1)</f>
        <v>0</v>
      </c>
      <c r="I75" s="511" t="str">
        <f t="shared" si="3"/>
        <v>0K</v>
      </c>
      <c r="J75" s="292"/>
      <c r="K75" s="805"/>
      <c r="L75" s="948"/>
      <c r="M75" s="948"/>
      <c r="N75" s="950"/>
      <c r="O75" s="948"/>
      <c r="P75" s="948"/>
      <c r="Q75" s="948"/>
      <c r="R75" s="951"/>
      <c r="S75" s="831"/>
      <c r="T75" s="831"/>
      <c r="U75" s="833"/>
      <c r="V75" s="835"/>
      <c r="W75" s="831"/>
      <c r="X75" s="831"/>
      <c r="Y75" s="831"/>
      <c r="Z75" s="831"/>
      <c r="AA75" s="940"/>
      <c r="AB75" s="941"/>
      <c r="AC75" s="30"/>
      <c r="AD75" s="248">
        <f>IF($C75=0,COUNTA($C$8:$C74),COUNTA($C$8:$C75))</f>
        <v>1</v>
      </c>
      <c r="AF75" s="59"/>
      <c r="AG75" s="56"/>
    </row>
    <row r="76" spans="1:34" ht="19.899999999999999" customHeight="1" thickTop="1" thickBot="1">
      <c r="A76" s="886"/>
      <c r="B76" s="955"/>
      <c r="C76" s="958"/>
      <c r="D76" s="891"/>
      <c r="E76" s="655" t="s">
        <v>598</v>
      </c>
      <c r="F76" s="961" t="s">
        <v>637</v>
      </c>
      <c r="G76" s="962"/>
      <c r="H76" s="962"/>
      <c r="I76" s="963"/>
      <c r="J76" s="368"/>
      <c r="K76" s="369" t="s">
        <v>474</v>
      </c>
      <c r="L76" s="948"/>
      <c r="M76" s="948"/>
      <c r="N76" s="950"/>
      <c r="O76" s="948"/>
      <c r="P76" s="948"/>
      <c r="Q76" s="948"/>
      <c r="R76" s="951"/>
      <c r="S76" s="32"/>
      <c r="T76" s="32"/>
      <c r="U76" s="33"/>
      <c r="V76" s="34"/>
      <c r="W76" s="32"/>
      <c r="X76" s="32"/>
      <c r="Y76" s="32"/>
      <c r="Z76" s="32"/>
      <c r="AA76" s="942"/>
      <c r="AB76" s="943"/>
      <c r="AC76" s="30"/>
      <c r="AD76" s="248">
        <f>IF($C76=0,COUNTA($C$8:$C75),COUNTA($C$8:$C76))</f>
        <v>1</v>
      </c>
      <c r="AF76" s="59"/>
      <c r="AG76" s="56"/>
      <c r="AH76" s="256"/>
    </row>
    <row r="77" spans="1:34" ht="19.899999999999999" customHeight="1" thickTop="1">
      <c r="A77" s="838">
        <v>45567</v>
      </c>
      <c r="B77" s="887" t="s">
        <v>304</v>
      </c>
      <c r="C77" s="846">
        <v>1364</v>
      </c>
      <c r="D77" s="850" t="s">
        <v>602</v>
      </c>
      <c r="E77" s="933" t="str">
        <f>D77</f>
        <v>台式肉燥乾拌麵</v>
      </c>
      <c r="F77" s="657" t="s">
        <v>638</v>
      </c>
      <c r="G77" s="657">
        <v>114.5</v>
      </c>
      <c r="H77" s="570">
        <f>MROUND(INDEX($C:$C,MATCH(AD77,$AD:$AD,0))*G77/1000,1)</f>
        <v>156</v>
      </c>
      <c r="I77" s="502" t="str">
        <f>H77&amp;+"K"</f>
        <v>156K</v>
      </c>
      <c r="J77" s="201"/>
      <c r="K77" s="935" t="s">
        <v>639</v>
      </c>
      <c r="L77" s="930">
        <v>4</v>
      </c>
      <c r="M77" s="908">
        <v>2</v>
      </c>
      <c r="N77" s="908">
        <v>1.6</v>
      </c>
      <c r="O77" s="908">
        <v>1</v>
      </c>
      <c r="P77" s="908">
        <v>2.6</v>
      </c>
      <c r="Q77" s="913">
        <v>0.1</v>
      </c>
      <c r="R77" s="924">
        <f>SUM(L77*70)+(M77*75)+(N77*25)+(O77*60)+(P77*45)+(Q77*150)</f>
        <v>662</v>
      </c>
      <c r="S77" s="927"/>
      <c r="T77" s="927"/>
      <c r="U77" s="928"/>
      <c r="V77" s="929"/>
      <c r="W77" s="927"/>
      <c r="X77" s="927"/>
      <c r="Y77" s="927"/>
      <c r="Z77" s="927"/>
      <c r="AA77" s="915"/>
      <c r="AB77" s="916"/>
      <c r="AC77" s="30"/>
      <c r="AD77" s="248">
        <f>IF($C77=0,COUNTA($C$8:$C76),COUNTA($C$8:$C77))</f>
        <v>2</v>
      </c>
      <c r="AF77" s="59"/>
      <c r="AG77" s="56"/>
    </row>
    <row r="78" spans="1:34" ht="19.899999999999999" customHeight="1">
      <c r="A78" s="839"/>
      <c r="B78" s="888"/>
      <c r="C78" s="847"/>
      <c r="D78" s="851"/>
      <c r="E78" s="934"/>
      <c r="F78" s="667" t="s">
        <v>640</v>
      </c>
      <c r="G78" s="160">
        <v>26</v>
      </c>
      <c r="H78" s="417">
        <f>MROUND(INDEX($C:$C,MATCH(AD78,$AD:$AD,0))*G78/1000,3)</f>
        <v>36</v>
      </c>
      <c r="I78" s="417" t="str">
        <f>H78&amp;+"K"</f>
        <v>36K</v>
      </c>
      <c r="J78" s="168"/>
      <c r="K78" s="936"/>
      <c r="L78" s="931"/>
      <c r="M78" s="909"/>
      <c r="N78" s="909"/>
      <c r="O78" s="909"/>
      <c r="P78" s="909"/>
      <c r="Q78" s="910"/>
      <c r="R78" s="925"/>
      <c r="S78" s="761"/>
      <c r="T78" s="761"/>
      <c r="U78" s="758"/>
      <c r="V78" s="760"/>
      <c r="W78" s="761"/>
      <c r="X78" s="761"/>
      <c r="Y78" s="761"/>
      <c r="Z78" s="761"/>
      <c r="AA78" s="917"/>
      <c r="AB78" s="918"/>
      <c r="AC78" s="30"/>
      <c r="AD78" s="248">
        <f>IF($C78=0,COUNTA($C$8:$C77),COUNTA($C$8:$C78))</f>
        <v>2</v>
      </c>
      <c r="AF78" s="59"/>
      <c r="AG78" s="56"/>
    </row>
    <row r="79" spans="1:34" ht="19.899999999999999" customHeight="1">
      <c r="A79" s="839"/>
      <c r="B79" s="888"/>
      <c r="C79" s="847"/>
      <c r="D79" s="851"/>
      <c r="E79" s="934"/>
      <c r="F79" s="160" t="s">
        <v>641</v>
      </c>
      <c r="G79" s="160">
        <v>26</v>
      </c>
      <c r="H79" s="417">
        <f>MROUND(INDEX($C:$C,MATCH(AD79,$AD:$AD,0))*G79/1000,3)</f>
        <v>36</v>
      </c>
      <c r="I79" s="417" t="str">
        <f>H79&amp;+"K"</f>
        <v>36K</v>
      </c>
      <c r="J79" s="168"/>
      <c r="K79" s="936"/>
      <c r="L79" s="931"/>
      <c r="M79" s="909"/>
      <c r="N79" s="909"/>
      <c r="O79" s="909"/>
      <c r="P79" s="909"/>
      <c r="Q79" s="910"/>
      <c r="R79" s="925"/>
      <c r="S79" s="761"/>
      <c r="T79" s="761"/>
      <c r="U79" s="758"/>
      <c r="V79" s="760"/>
      <c r="W79" s="761"/>
      <c r="X79" s="761"/>
      <c r="Y79" s="761"/>
      <c r="Z79" s="761"/>
      <c r="AA79" s="917"/>
      <c r="AB79" s="918"/>
      <c r="AC79" s="30"/>
      <c r="AD79" s="248">
        <f>IF($C79=0,COUNTA($C$8:$C78),COUNTA($C$8:$C79))</f>
        <v>2</v>
      </c>
      <c r="AF79" s="59"/>
      <c r="AG79" s="56"/>
    </row>
    <row r="80" spans="1:34" ht="19.899999999999999" customHeight="1">
      <c r="A80" s="839"/>
      <c r="B80" s="888"/>
      <c r="C80" s="847"/>
      <c r="D80" s="851"/>
      <c r="E80" s="934"/>
      <c r="F80" s="168" t="s">
        <v>642</v>
      </c>
      <c r="G80" s="168">
        <v>7</v>
      </c>
      <c r="H80" s="488">
        <f>MROUND(INDEX($C:$C,MATCH(AD80,$AD:$AD,0))*G80/1000,1)</f>
        <v>10</v>
      </c>
      <c r="I80" s="488" t="str">
        <f t="shared" ref="I80:I88" si="5">H80&amp;+"K"</f>
        <v>10K</v>
      </c>
      <c r="J80" s="168"/>
      <c r="K80" s="816"/>
      <c r="L80" s="931"/>
      <c r="M80" s="909"/>
      <c r="N80" s="909"/>
      <c r="O80" s="909"/>
      <c r="P80" s="909"/>
      <c r="Q80" s="910"/>
      <c r="R80" s="925"/>
      <c r="S80" s="761"/>
      <c r="T80" s="761"/>
      <c r="U80" s="758"/>
      <c r="V80" s="760"/>
      <c r="W80" s="761"/>
      <c r="X80" s="761"/>
      <c r="Y80" s="761"/>
      <c r="Z80" s="761"/>
      <c r="AA80" s="917"/>
      <c r="AB80" s="918"/>
      <c r="AC80" s="30"/>
      <c r="AD80" s="248">
        <f>IF($C80=0,COUNTA($C$8:$C79),COUNTA($C$8:$C80))</f>
        <v>2</v>
      </c>
      <c r="AF80" s="59"/>
      <c r="AG80" s="56"/>
    </row>
    <row r="81" spans="1:33" ht="19.899999999999999" customHeight="1">
      <c r="A81" s="839"/>
      <c r="B81" s="888"/>
      <c r="C81" s="847"/>
      <c r="D81" s="851"/>
      <c r="E81" s="934"/>
      <c r="F81" s="168" t="s">
        <v>629</v>
      </c>
      <c r="G81" s="168">
        <v>7</v>
      </c>
      <c r="H81" s="168">
        <f>MROUND(INDEX($C:$C,MATCH(AD81,$AD:$AD,0))*G81/1000,1)</f>
        <v>10</v>
      </c>
      <c r="I81" s="168" t="str">
        <f t="shared" si="5"/>
        <v>10K</v>
      </c>
      <c r="J81" s="168"/>
      <c r="K81" s="816"/>
      <c r="L81" s="931"/>
      <c r="M81" s="909"/>
      <c r="N81" s="909"/>
      <c r="O81" s="909"/>
      <c r="P81" s="909"/>
      <c r="Q81" s="910"/>
      <c r="R81" s="925"/>
      <c r="S81" s="761"/>
      <c r="T81" s="761"/>
      <c r="U81" s="758"/>
      <c r="V81" s="760"/>
      <c r="W81" s="761"/>
      <c r="X81" s="761"/>
      <c r="Y81" s="761"/>
      <c r="Z81" s="761"/>
      <c r="AA81" s="917"/>
      <c r="AB81" s="918"/>
      <c r="AC81" s="30"/>
      <c r="AD81" s="248">
        <f>IF($C81=0,COUNTA($C$8:$C80),COUNTA($C$8:$C81))</f>
        <v>2</v>
      </c>
      <c r="AF81" s="59"/>
      <c r="AG81" s="56"/>
    </row>
    <row r="82" spans="1:33" ht="19.899999999999999" customHeight="1">
      <c r="A82" s="839"/>
      <c r="B82" s="888"/>
      <c r="C82" s="847"/>
      <c r="D82" s="851"/>
      <c r="E82" s="922" t="s">
        <v>603</v>
      </c>
      <c r="F82" s="203" t="s">
        <v>609</v>
      </c>
      <c r="G82" s="203">
        <v>1.2</v>
      </c>
      <c r="H82" s="168">
        <f>MROUND(INDEX($C:$C,MATCH(AD82,$AD:$AD,0))*G82/1000,1)</f>
        <v>2</v>
      </c>
      <c r="I82" s="168" t="str">
        <f t="shared" si="5"/>
        <v>2K</v>
      </c>
      <c r="J82" s="168"/>
      <c r="K82" s="816"/>
      <c r="L82" s="931"/>
      <c r="M82" s="909"/>
      <c r="N82" s="909"/>
      <c r="O82" s="909"/>
      <c r="P82" s="909"/>
      <c r="Q82" s="910"/>
      <c r="R82" s="925"/>
      <c r="S82" s="761"/>
      <c r="T82" s="761"/>
      <c r="U82" s="758"/>
      <c r="V82" s="760"/>
      <c r="W82" s="761"/>
      <c r="X82" s="761"/>
      <c r="Y82" s="761"/>
      <c r="Z82" s="761"/>
      <c r="AA82" s="917"/>
      <c r="AB82" s="918"/>
      <c r="AC82" s="30"/>
      <c r="AD82" s="248">
        <f>IF($C82=0,COUNTA($C$8:$C81),COUNTA($C$8:$C82))</f>
        <v>2</v>
      </c>
      <c r="AF82" s="59"/>
      <c r="AG82" s="56"/>
    </row>
    <row r="83" spans="1:33" ht="19.899999999999999" customHeight="1">
      <c r="A83" s="839"/>
      <c r="B83" s="888"/>
      <c r="C83" s="847"/>
      <c r="D83" s="851"/>
      <c r="E83" s="923"/>
      <c r="F83" s="203" t="s">
        <v>610</v>
      </c>
      <c r="G83" s="203">
        <v>2.2000000000000002</v>
      </c>
      <c r="H83" s="168">
        <f>MROUND(INDEX($C:$C,MATCH(AD83,$AD:$AD,0))*G83/1000,1)</f>
        <v>3</v>
      </c>
      <c r="I83" s="168" t="str">
        <f t="shared" si="5"/>
        <v>3K</v>
      </c>
      <c r="J83" s="168"/>
      <c r="K83" s="816"/>
      <c r="L83" s="931"/>
      <c r="M83" s="909"/>
      <c r="N83" s="909"/>
      <c r="O83" s="909"/>
      <c r="P83" s="909"/>
      <c r="Q83" s="910"/>
      <c r="R83" s="925"/>
      <c r="S83" s="761"/>
      <c r="T83" s="761"/>
      <c r="U83" s="758"/>
      <c r="V83" s="760"/>
      <c r="W83" s="761"/>
      <c r="X83" s="761"/>
      <c r="Y83" s="761"/>
      <c r="Z83" s="761"/>
      <c r="AA83" s="917"/>
      <c r="AB83" s="918"/>
      <c r="AC83" s="30"/>
      <c r="AD83" s="248">
        <f>IF($C83=0,COUNTA($C$8:$C82),COUNTA($C$8:$C83))</f>
        <v>2</v>
      </c>
      <c r="AF83" s="59"/>
      <c r="AG83" s="56"/>
    </row>
    <row r="84" spans="1:33" ht="19.899999999999999" customHeight="1">
      <c r="A84" s="839"/>
      <c r="B84" s="888"/>
      <c r="C84" s="847"/>
      <c r="D84" s="851"/>
      <c r="E84" s="923"/>
      <c r="F84" s="203" t="s">
        <v>611</v>
      </c>
      <c r="G84" s="203"/>
      <c r="H84" s="168">
        <f>G84*$C$34/1000</f>
        <v>0</v>
      </c>
      <c r="I84" s="168" t="s">
        <v>643</v>
      </c>
      <c r="J84" s="170"/>
      <c r="K84" s="816"/>
      <c r="L84" s="931"/>
      <c r="M84" s="909"/>
      <c r="N84" s="909"/>
      <c r="O84" s="909"/>
      <c r="P84" s="909"/>
      <c r="Q84" s="910"/>
      <c r="R84" s="925"/>
      <c r="S84" s="761"/>
      <c r="T84" s="761"/>
      <c r="U84" s="758"/>
      <c r="V84" s="760"/>
      <c r="W84" s="761"/>
      <c r="X84" s="761"/>
      <c r="Y84" s="761"/>
      <c r="Z84" s="761"/>
      <c r="AA84" s="917"/>
      <c r="AB84" s="918"/>
      <c r="AC84" s="30"/>
      <c r="AD84" s="248">
        <f>IF($C84=0,COUNTA($C$8:$C83),COUNTA($C$8:$C84))</f>
        <v>2</v>
      </c>
      <c r="AF84" s="59"/>
      <c r="AG84" s="56"/>
    </row>
    <row r="85" spans="1:33" ht="19.899999999999999" customHeight="1" thickBot="1">
      <c r="A85" s="839"/>
      <c r="B85" s="888"/>
      <c r="C85" s="847"/>
      <c r="D85" s="851"/>
      <c r="E85" s="923"/>
      <c r="F85" s="658" t="s">
        <v>644</v>
      </c>
      <c r="G85" s="229"/>
      <c r="H85" s="229">
        <f>G85*$C$34/1000</f>
        <v>0</v>
      </c>
      <c r="I85" s="229" t="s">
        <v>612</v>
      </c>
      <c r="J85" s="170"/>
      <c r="K85" s="816"/>
      <c r="L85" s="931"/>
      <c r="M85" s="909"/>
      <c r="N85" s="909"/>
      <c r="O85" s="909"/>
      <c r="P85" s="909"/>
      <c r="Q85" s="910"/>
      <c r="R85" s="925"/>
      <c r="S85" s="761"/>
      <c r="T85" s="761"/>
      <c r="U85" s="758"/>
      <c r="V85" s="760"/>
      <c r="W85" s="761"/>
      <c r="X85" s="761"/>
      <c r="Y85" s="761"/>
      <c r="Z85" s="761"/>
      <c r="AA85" s="917"/>
      <c r="AB85" s="918"/>
      <c r="AC85" s="30"/>
      <c r="AD85" s="248">
        <f>IF($C85=0,COUNTA($C$8:$C84),COUNTA($C$8:$C85))</f>
        <v>2</v>
      </c>
      <c r="AF85" s="59"/>
      <c r="AG85" s="56"/>
    </row>
    <row r="86" spans="1:33" ht="19.899999999999999" hidden="1" customHeight="1" thickBot="1">
      <c r="A86" s="839"/>
      <c r="B86" s="888"/>
      <c r="C86" s="847"/>
      <c r="D86" s="851"/>
      <c r="E86" s="923"/>
      <c r="F86" s="168"/>
      <c r="G86" s="168"/>
      <c r="H86" s="170">
        <f>MROUND(INDEX($C:$C,MATCH(AD86,$AD:$AD,0))*G86/1000,1)</f>
        <v>0</v>
      </c>
      <c r="I86" s="168"/>
      <c r="J86" s="170"/>
      <c r="K86" s="816"/>
      <c r="L86" s="931"/>
      <c r="M86" s="909"/>
      <c r="N86" s="909"/>
      <c r="O86" s="909"/>
      <c r="P86" s="909"/>
      <c r="Q86" s="910"/>
      <c r="R86" s="925"/>
      <c r="S86" s="761"/>
      <c r="T86" s="761"/>
      <c r="U86" s="758"/>
      <c r="V86" s="760"/>
      <c r="W86" s="761"/>
      <c r="X86" s="761"/>
      <c r="Y86" s="761"/>
      <c r="Z86" s="761"/>
      <c r="AA86" s="917"/>
      <c r="AB86" s="918"/>
      <c r="AC86" s="30"/>
      <c r="AD86" s="248">
        <f>IF($C86=0,COUNTA($C$8:$C85),COUNTA($C$8:$C86))</f>
        <v>2</v>
      </c>
      <c r="AF86" s="59"/>
      <c r="AG86" s="56"/>
    </row>
    <row r="87" spans="1:33" ht="19.899999999999999" hidden="1" customHeight="1" thickBot="1">
      <c r="A87" s="839"/>
      <c r="B87" s="888"/>
      <c r="C87" s="847"/>
      <c r="D87" s="851"/>
      <c r="E87" s="360"/>
      <c r="F87" s="171"/>
      <c r="G87" s="171"/>
      <c r="H87" s="171"/>
      <c r="I87" s="172"/>
      <c r="J87" s="170"/>
      <c r="K87" s="816"/>
      <c r="L87" s="931"/>
      <c r="M87" s="909"/>
      <c r="N87" s="909"/>
      <c r="O87" s="909"/>
      <c r="P87" s="909"/>
      <c r="Q87" s="910"/>
      <c r="R87" s="925"/>
      <c r="S87" s="761"/>
      <c r="T87" s="761"/>
      <c r="U87" s="758"/>
      <c r="V87" s="760"/>
      <c r="W87" s="761"/>
      <c r="X87" s="761"/>
      <c r="Y87" s="761"/>
      <c r="Z87" s="761"/>
      <c r="AA87" s="917"/>
      <c r="AB87" s="918"/>
      <c r="AC87" s="30"/>
      <c r="AD87" s="248">
        <f>IF($C87=0,COUNTA($C$8:$C86),COUNTA($C$8:$C87))</f>
        <v>2</v>
      </c>
      <c r="AF87" s="59"/>
      <c r="AG87" s="56"/>
    </row>
    <row r="88" spans="1:33" ht="19.899999999999999" hidden="1" customHeight="1" thickBot="1">
      <c r="A88" s="839"/>
      <c r="B88" s="888"/>
      <c r="C88" s="847"/>
      <c r="D88" s="851"/>
      <c r="E88" s="361"/>
      <c r="F88" s="173"/>
      <c r="G88" s="173"/>
      <c r="H88" s="173">
        <f>MROUND(INDEX($C:$C,MATCH(AD88,$AD:$AD,0))*G88/1000,1)</f>
        <v>0</v>
      </c>
      <c r="I88" s="173" t="str">
        <f t="shared" si="5"/>
        <v>0K</v>
      </c>
      <c r="J88" s="173"/>
      <c r="K88" s="817"/>
      <c r="L88" s="931"/>
      <c r="M88" s="909"/>
      <c r="N88" s="909"/>
      <c r="O88" s="909"/>
      <c r="P88" s="909"/>
      <c r="Q88" s="910"/>
      <c r="R88" s="925"/>
      <c r="S88" s="761"/>
      <c r="T88" s="761"/>
      <c r="U88" s="758"/>
      <c r="V88" s="760"/>
      <c r="W88" s="761"/>
      <c r="X88" s="761"/>
      <c r="Y88" s="761"/>
      <c r="Z88" s="761"/>
      <c r="AA88" s="917"/>
      <c r="AB88" s="918"/>
      <c r="AC88" s="30"/>
      <c r="AD88" s="248">
        <f>IF($C88=0,COUNTA($C$8:$C87),COUNTA($C$8:$C88))</f>
        <v>2</v>
      </c>
      <c r="AF88" s="59"/>
      <c r="AG88" s="56"/>
    </row>
    <row r="89" spans="1:33" ht="19.899999999999999" customHeight="1">
      <c r="A89" s="839"/>
      <c r="B89" s="888"/>
      <c r="C89" s="847"/>
      <c r="D89" s="851"/>
      <c r="E89" s="869" t="s">
        <v>622</v>
      </c>
      <c r="F89" s="471" t="s">
        <v>187</v>
      </c>
      <c r="G89" s="471">
        <v>36</v>
      </c>
      <c r="H89" s="408">
        <f t="shared" ref="H89:H95" si="6">MROUND(INDEX($C:$C,MATCH(AD89,$AD:$AD,0))*G89/1000,3)</f>
        <v>48</v>
      </c>
      <c r="I89" s="408" t="str">
        <f>H89&amp;+"K"</f>
        <v>48K</v>
      </c>
      <c r="J89" s="142"/>
      <c r="K89" s="815" t="s">
        <v>645</v>
      </c>
      <c r="L89" s="931"/>
      <c r="M89" s="910"/>
      <c r="N89" s="910"/>
      <c r="O89" s="910"/>
      <c r="P89" s="910"/>
      <c r="Q89" s="910"/>
      <c r="R89" s="925"/>
      <c r="S89" s="755"/>
      <c r="T89" s="755"/>
      <c r="U89" s="757"/>
      <c r="V89" s="759"/>
      <c r="W89" s="755"/>
      <c r="X89" s="755"/>
      <c r="Y89" s="755"/>
      <c r="Z89" s="755"/>
      <c r="AA89" s="917"/>
      <c r="AB89" s="918"/>
      <c r="AC89" s="30"/>
      <c r="AD89" s="248">
        <f>IF($C89=0,COUNTA($C$8:$C88),COUNTA($C$8:$C89))</f>
        <v>2</v>
      </c>
      <c r="AF89" s="59"/>
      <c r="AG89" s="56"/>
    </row>
    <row r="90" spans="1:33" ht="19.899999999999999" customHeight="1">
      <c r="A90" s="839"/>
      <c r="B90" s="888"/>
      <c r="C90" s="847"/>
      <c r="D90" s="851"/>
      <c r="E90" s="803"/>
      <c r="F90" s="425" t="s">
        <v>185</v>
      </c>
      <c r="G90" s="425">
        <v>26</v>
      </c>
      <c r="H90" s="417">
        <f t="shared" si="6"/>
        <v>36</v>
      </c>
      <c r="I90" s="417" t="str">
        <f>H90&amp;+"K"</f>
        <v>36K</v>
      </c>
      <c r="J90" s="168"/>
      <c r="K90" s="816"/>
      <c r="L90" s="931"/>
      <c r="M90" s="910"/>
      <c r="N90" s="910"/>
      <c r="O90" s="910"/>
      <c r="P90" s="910"/>
      <c r="Q90" s="910"/>
      <c r="R90" s="925"/>
      <c r="S90" s="756"/>
      <c r="T90" s="756"/>
      <c r="U90" s="825"/>
      <c r="V90" s="826"/>
      <c r="W90" s="756"/>
      <c r="X90" s="756"/>
      <c r="Y90" s="756"/>
      <c r="Z90" s="756"/>
      <c r="AA90" s="917"/>
      <c r="AB90" s="918"/>
      <c r="AC90" s="30"/>
      <c r="AD90" s="248">
        <f>IF($C90=0,COUNTA($C$8:$C89),COUNTA($C$8:$C90))</f>
        <v>2</v>
      </c>
      <c r="AF90" s="59"/>
      <c r="AG90" s="56"/>
    </row>
    <row r="91" spans="1:33" ht="19.899999999999999" customHeight="1">
      <c r="A91" s="839"/>
      <c r="B91" s="888"/>
      <c r="C91" s="847"/>
      <c r="D91" s="851"/>
      <c r="E91" s="803"/>
      <c r="F91" s="425" t="s">
        <v>186</v>
      </c>
      <c r="G91" s="425">
        <v>4.5</v>
      </c>
      <c r="H91" s="417">
        <f t="shared" si="6"/>
        <v>6</v>
      </c>
      <c r="I91" s="417" t="str">
        <f>H91&amp;+"K"</f>
        <v>6K</v>
      </c>
      <c r="J91" s="168"/>
      <c r="K91" s="816"/>
      <c r="L91" s="931"/>
      <c r="M91" s="910"/>
      <c r="N91" s="910"/>
      <c r="O91" s="910"/>
      <c r="P91" s="910"/>
      <c r="Q91" s="910"/>
      <c r="R91" s="925"/>
      <c r="S91" s="756"/>
      <c r="T91" s="756"/>
      <c r="U91" s="825"/>
      <c r="V91" s="826"/>
      <c r="W91" s="756"/>
      <c r="X91" s="756"/>
      <c r="Y91" s="756"/>
      <c r="Z91" s="756"/>
      <c r="AA91" s="917"/>
      <c r="AB91" s="918"/>
      <c r="AC91" s="30"/>
      <c r="AD91" s="248">
        <f>IF($C91=0,COUNTA($C$8:$C90),COUNTA($C$8:$C91))</f>
        <v>2</v>
      </c>
      <c r="AF91" s="59"/>
      <c r="AG91" s="56"/>
    </row>
    <row r="92" spans="1:33" ht="19.899999999999999" customHeight="1">
      <c r="A92" s="839"/>
      <c r="B92" s="888"/>
      <c r="C92" s="847"/>
      <c r="D92" s="851"/>
      <c r="E92" s="803"/>
      <c r="F92" s="425" t="s">
        <v>646</v>
      </c>
      <c r="G92" s="425">
        <v>36</v>
      </c>
      <c r="H92" s="417">
        <f t="shared" si="6"/>
        <v>48</v>
      </c>
      <c r="I92" s="417" t="str">
        <f>H92&amp;+"K"</f>
        <v>48K</v>
      </c>
      <c r="J92" s="168"/>
      <c r="K92" s="816"/>
      <c r="L92" s="931"/>
      <c r="M92" s="910"/>
      <c r="N92" s="910"/>
      <c r="O92" s="910"/>
      <c r="P92" s="910"/>
      <c r="Q92" s="910"/>
      <c r="R92" s="925"/>
      <c r="S92" s="756"/>
      <c r="T92" s="756"/>
      <c r="U92" s="825"/>
      <c r="V92" s="826"/>
      <c r="W92" s="756"/>
      <c r="X92" s="756"/>
      <c r="Y92" s="756"/>
      <c r="Z92" s="756"/>
      <c r="AA92" s="917"/>
      <c r="AB92" s="918"/>
      <c r="AC92" s="30"/>
      <c r="AD92" s="248">
        <f>IF($C92=0,COUNTA($C$8:$C91),COUNTA($C$8:$C92))</f>
        <v>2</v>
      </c>
      <c r="AF92" s="59"/>
      <c r="AG92" s="56"/>
    </row>
    <row r="93" spans="1:33" ht="19.899999999999999" customHeight="1">
      <c r="A93" s="839"/>
      <c r="B93" s="888"/>
      <c r="C93" s="847"/>
      <c r="D93" s="851"/>
      <c r="E93" s="803"/>
      <c r="F93" s="427" t="s">
        <v>183</v>
      </c>
      <c r="G93" s="425">
        <v>6</v>
      </c>
      <c r="H93" s="417">
        <f t="shared" si="6"/>
        <v>9</v>
      </c>
      <c r="I93" s="417" t="str">
        <f>H93&amp;+"K"</f>
        <v>9K</v>
      </c>
      <c r="J93" s="168"/>
      <c r="K93" s="816"/>
      <c r="L93" s="931"/>
      <c r="M93" s="910"/>
      <c r="N93" s="910"/>
      <c r="O93" s="910"/>
      <c r="P93" s="910"/>
      <c r="Q93" s="910"/>
      <c r="R93" s="925"/>
      <c r="S93" s="756"/>
      <c r="T93" s="756"/>
      <c r="U93" s="825"/>
      <c r="V93" s="826"/>
      <c r="W93" s="756"/>
      <c r="X93" s="756"/>
      <c r="Y93" s="756"/>
      <c r="Z93" s="756"/>
      <c r="AA93" s="917"/>
      <c r="AB93" s="918"/>
      <c r="AC93" s="30"/>
      <c r="AD93" s="248">
        <f>IF($C93=0,COUNTA($C$8:$C92),COUNTA($C$8:$C93))</f>
        <v>2</v>
      </c>
      <c r="AF93" s="59"/>
      <c r="AG93" s="56"/>
    </row>
    <row r="94" spans="1:33" ht="19.899999999999999" customHeight="1">
      <c r="A94" s="839"/>
      <c r="B94" s="888"/>
      <c r="C94" s="847"/>
      <c r="D94" s="851"/>
      <c r="E94" s="803"/>
      <c r="F94" s="660" t="s">
        <v>647</v>
      </c>
      <c r="G94" s="660">
        <v>1</v>
      </c>
      <c r="H94" s="169">
        <f t="shared" si="6"/>
        <v>0</v>
      </c>
      <c r="I94" s="169" t="s">
        <v>615</v>
      </c>
      <c r="J94" s="168"/>
      <c r="K94" s="816"/>
      <c r="L94" s="931"/>
      <c r="M94" s="910"/>
      <c r="N94" s="910"/>
      <c r="O94" s="910"/>
      <c r="P94" s="910"/>
      <c r="Q94" s="910"/>
      <c r="R94" s="925"/>
      <c r="S94" s="756"/>
      <c r="T94" s="756"/>
      <c r="U94" s="825"/>
      <c r="V94" s="826"/>
      <c r="W94" s="756"/>
      <c r="X94" s="756"/>
      <c r="Y94" s="756"/>
      <c r="Z94" s="756"/>
      <c r="AA94" s="917"/>
      <c r="AB94" s="918"/>
      <c r="AC94" s="30"/>
      <c r="AD94" s="248">
        <f>IF($C94=0,COUNTA($C$8:$C93),COUNTA($C$8:$C94))</f>
        <v>2</v>
      </c>
      <c r="AF94" s="59"/>
      <c r="AG94" s="56"/>
    </row>
    <row r="95" spans="1:33" ht="19.899999999999999" customHeight="1" thickBot="1">
      <c r="A95" s="839"/>
      <c r="B95" s="888"/>
      <c r="C95" s="847"/>
      <c r="D95" s="851"/>
      <c r="E95" s="803"/>
      <c r="F95" s="425" t="s">
        <v>648</v>
      </c>
      <c r="G95" s="425">
        <v>0</v>
      </c>
      <c r="H95" s="417">
        <f t="shared" si="6"/>
        <v>0</v>
      </c>
      <c r="I95" s="417" t="s">
        <v>649</v>
      </c>
      <c r="J95" s="168"/>
      <c r="K95" s="816"/>
      <c r="L95" s="931"/>
      <c r="M95" s="910"/>
      <c r="N95" s="910"/>
      <c r="O95" s="910"/>
      <c r="P95" s="910"/>
      <c r="Q95" s="910"/>
      <c r="R95" s="925"/>
      <c r="S95" s="756"/>
      <c r="T95" s="756"/>
      <c r="U95" s="825"/>
      <c r="V95" s="826"/>
      <c r="W95" s="756"/>
      <c r="X95" s="756"/>
      <c r="Y95" s="756"/>
      <c r="Z95" s="756"/>
      <c r="AA95" s="917"/>
      <c r="AB95" s="918"/>
      <c r="AC95" s="30"/>
      <c r="AD95" s="248">
        <f>IF($C95=0,COUNTA($C$8:$C93),COUNTA($C$8:$C95))</f>
        <v>2</v>
      </c>
      <c r="AF95" s="59"/>
      <c r="AG95" s="56"/>
    </row>
    <row r="96" spans="1:33" ht="19.899999999999999" hidden="1" customHeight="1">
      <c r="A96" s="839"/>
      <c r="B96" s="888"/>
      <c r="C96" s="847"/>
      <c r="D96" s="851"/>
      <c r="E96" s="803"/>
      <c r="F96" s="425"/>
      <c r="G96" s="425"/>
      <c r="H96" s="174"/>
      <c r="I96" s="174"/>
      <c r="J96" s="174"/>
      <c r="K96" s="816"/>
      <c r="L96" s="931"/>
      <c r="M96" s="910"/>
      <c r="N96" s="910"/>
      <c r="O96" s="910"/>
      <c r="P96" s="910"/>
      <c r="Q96" s="910"/>
      <c r="R96" s="925"/>
      <c r="S96" s="756"/>
      <c r="T96" s="756"/>
      <c r="U96" s="825"/>
      <c r="V96" s="826"/>
      <c r="W96" s="756"/>
      <c r="X96" s="756"/>
      <c r="Y96" s="756"/>
      <c r="Z96" s="756"/>
      <c r="AA96" s="917"/>
      <c r="AB96" s="918"/>
      <c r="AC96" s="19"/>
      <c r="AD96" s="248">
        <f>IF($C96=0,COUNTA($C$8:$C88),COUNTA($C$8:$C96))</f>
        <v>2</v>
      </c>
      <c r="AF96" s="59"/>
      <c r="AG96" s="56"/>
    </row>
    <row r="97" spans="1:33" ht="19.899999999999999" hidden="1" customHeight="1">
      <c r="A97" s="839"/>
      <c r="B97" s="888"/>
      <c r="C97" s="847"/>
      <c r="D97" s="851"/>
      <c r="E97" s="803"/>
      <c r="F97" s="425"/>
      <c r="G97" s="425"/>
      <c r="H97" s="417"/>
      <c r="I97" s="417"/>
      <c r="J97" s="168"/>
      <c r="K97" s="816"/>
      <c r="L97" s="931"/>
      <c r="M97" s="910"/>
      <c r="N97" s="910"/>
      <c r="O97" s="910"/>
      <c r="P97" s="910"/>
      <c r="Q97" s="910"/>
      <c r="R97" s="925"/>
      <c r="S97" s="756"/>
      <c r="T97" s="756"/>
      <c r="U97" s="825"/>
      <c r="V97" s="826"/>
      <c r="W97" s="756"/>
      <c r="X97" s="756"/>
      <c r="Y97" s="756"/>
      <c r="Z97" s="756"/>
      <c r="AA97" s="917"/>
      <c r="AB97" s="918"/>
      <c r="AC97" s="30"/>
      <c r="AD97" s="248">
        <f>IF($C97=0,COUNTA($C$8:$C96),COUNTA($C$8:$C97))</f>
        <v>2</v>
      </c>
      <c r="AF97" s="59"/>
      <c r="AG97" s="56"/>
    </row>
    <row r="98" spans="1:33" ht="19.899999999999999" hidden="1" customHeight="1">
      <c r="A98" s="839"/>
      <c r="B98" s="888"/>
      <c r="C98" s="847"/>
      <c r="D98" s="851"/>
      <c r="E98" s="803"/>
      <c r="F98" s="174"/>
      <c r="G98" s="174"/>
      <c r="H98" s="174"/>
      <c r="I98" s="174"/>
      <c r="J98" s="174"/>
      <c r="K98" s="816"/>
      <c r="L98" s="931"/>
      <c r="M98" s="910"/>
      <c r="N98" s="910"/>
      <c r="O98" s="910"/>
      <c r="P98" s="910"/>
      <c r="Q98" s="910"/>
      <c r="R98" s="925"/>
      <c r="S98" s="756"/>
      <c r="T98" s="756"/>
      <c r="U98" s="825"/>
      <c r="V98" s="826"/>
      <c r="W98" s="756"/>
      <c r="X98" s="756"/>
      <c r="Y98" s="756"/>
      <c r="Z98" s="756"/>
      <c r="AA98" s="917"/>
      <c r="AB98" s="918"/>
      <c r="AC98" s="19"/>
      <c r="AD98" s="248">
        <f>IF($C98=0,COUNTA($C$8:$C96),COUNTA($C$8:$C98))</f>
        <v>2</v>
      </c>
      <c r="AF98" s="59"/>
      <c r="AG98" s="56"/>
    </row>
    <row r="99" spans="1:33" ht="19.899999999999999" hidden="1" customHeight="1">
      <c r="A99" s="839"/>
      <c r="B99" s="888"/>
      <c r="C99" s="847"/>
      <c r="D99" s="851"/>
      <c r="E99" s="803"/>
      <c r="F99" s="152"/>
      <c r="G99" s="152"/>
      <c r="H99" s="174"/>
      <c r="I99" s="174"/>
      <c r="J99" s="174"/>
      <c r="K99" s="816"/>
      <c r="L99" s="931"/>
      <c r="M99" s="910"/>
      <c r="N99" s="910"/>
      <c r="O99" s="910"/>
      <c r="P99" s="910"/>
      <c r="Q99" s="910"/>
      <c r="R99" s="925"/>
      <c r="S99" s="756"/>
      <c r="T99" s="756"/>
      <c r="U99" s="825"/>
      <c r="V99" s="826"/>
      <c r="W99" s="756"/>
      <c r="X99" s="756"/>
      <c r="Y99" s="756"/>
      <c r="Z99" s="756"/>
      <c r="AA99" s="917"/>
      <c r="AB99" s="918"/>
      <c r="AC99" s="30"/>
      <c r="AD99" s="248">
        <f>IF($C99=0,COUNTA($C$8:$C98),COUNTA($C$8:$C99))</f>
        <v>2</v>
      </c>
      <c r="AF99" s="59"/>
      <c r="AG99" s="56"/>
    </row>
    <row r="100" spans="1:33" ht="19.5" hidden="1" customHeight="1">
      <c r="A100" s="839"/>
      <c r="B100" s="888"/>
      <c r="C100" s="847"/>
      <c r="D100" s="851"/>
      <c r="E100" s="803"/>
      <c r="F100" s="152"/>
      <c r="G100" s="152"/>
      <c r="H100" s="174"/>
      <c r="I100" s="174"/>
      <c r="J100" s="174"/>
      <c r="K100" s="816"/>
      <c r="L100" s="931"/>
      <c r="M100" s="910"/>
      <c r="N100" s="910"/>
      <c r="O100" s="910"/>
      <c r="P100" s="910"/>
      <c r="Q100" s="910"/>
      <c r="R100" s="925"/>
      <c r="S100" s="866"/>
      <c r="T100" s="866"/>
      <c r="U100" s="867"/>
      <c r="V100" s="868"/>
      <c r="W100" s="866"/>
      <c r="X100" s="866"/>
      <c r="Y100" s="866"/>
      <c r="Z100" s="866"/>
      <c r="AA100" s="917"/>
      <c r="AB100" s="918"/>
      <c r="AC100" s="30"/>
      <c r="AD100" s="248">
        <f>IF($C100=0,COUNTA($C$8:$C99),COUNTA($C$8:$C100))</f>
        <v>2</v>
      </c>
      <c r="AF100" s="59"/>
      <c r="AG100" s="56"/>
    </row>
    <row r="101" spans="1:33" ht="19.899999999999999" hidden="1" customHeight="1">
      <c r="A101" s="839"/>
      <c r="B101" s="888"/>
      <c r="C101" s="847"/>
      <c r="D101" s="851"/>
      <c r="E101" s="803"/>
      <c r="F101" s="152"/>
      <c r="G101" s="152"/>
      <c r="H101" s="174"/>
      <c r="I101" s="174"/>
      <c r="J101" s="174"/>
      <c r="K101" s="816"/>
      <c r="L101" s="931"/>
      <c r="M101" s="910"/>
      <c r="N101" s="910"/>
      <c r="O101" s="910"/>
      <c r="P101" s="910"/>
      <c r="Q101" s="910"/>
      <c r="R101" s="925"/>
      <c r="S101" s="866"/>
      <c r="T101" s="866"/>
      <c r="U101" s="867"/>
      <c r="V101" s="868"/>
      <c r="W101" s="866"/>
      <c r="X101" s="866"/>
      <c r="Y101" s="866"/>
      <c r="Z101" s="866"/>
      <c r="AA101" s="917"/>
      <c r="AB101" s="918"/>
      <c r="AC101" s="30"/>
      <c r="AD101" s="248">
        <f>IF($C101=0,COUNTA($C$8:$C100),COUNTA($C$8:$C101))</f>
        <v>2</v>
      </c>
      <c r="AF101" s="59"/>
      <c r="AG101" s="56"/>
    </row>
    <row r="102" spans="1:33" ht="19.899999999999999" hidden="1" customHeight="1" thickBot="1">
      <c r="A102" s="839"/>
      <c r="B102" s="888"/>
      <c r="C102" s="847"/>
      <c r="D102" s="851"/>
      <c r="E102" s="803"/>
      <c r="F102" s="152"/>
      <c r="G102" s="152"/>
      <c r="H102" s="174"/>
      <c r="I102" s="174"/>
      <c r="J102" s="174"/>
      <c r="K102" s="816"/>
      <c r="L102" s="931"/>
      <c r="M102" s="910"/>
      <c r="N102" s="910"/>
      <c r="O102" s="910"/>
      <c r="P102" s="910"/>
      <c r="Q102" s="910"/>
      <c r="R102" s="925"/>
      <c r="S102" s="866"/>
      <c r="T102" s="866"/>
      <c r="U102" s="867"/>
      <c r="V102" s="868"/>
      <c r="W102" s="866"/>
      <c r="X102" s="866"/>
      <c r="Y102" s="866"/>
      <c r="Z102" s="866"/>
      <c r="AA102" s="917"/>
      <c r="AB102" s="918"/>
      <c r="AC102" s="30"/>
      <c r="AD102" s="248">
        <f>IF($C102=0,COUNTA($C$8:$C101),COUNTA($C$8:$C102))</f>
        <v>2</v>
      </c>
      <c r="AF102" s="59"/>
      <c r="AG102" s="56"/>
    </row>
    <row r="103" spans="1:33" ht="19.899999999999999" hidden="1" customHeight="1">
      <c r="A103" s="839"/>
      <c r="B103" s="888"/>
      <c r="C103" s="847"/>
      <c r="D103" s="851"/>
      <c r="E103" s="803"/>
      <c r="F103" s="174"/>
      <c r="G103" s="174"/>
      <c r="H103" s="174">
        <f>MROUND(INDEX($C:$C,MATCH(AD103,$AD:$AD,0))*G103/1000,1)</f>
        <v>0</v>
      </c>
      <c r="I103" s="174" t="str">
        <f t="shared" ref="I103:I105" si="7">H103&amp;+"K"</f>
        <v>0K</v>
      </c>
      <c r="J103" s="174"/>
      <c r="K103" s="816"/>
      <c r="L103" s="931"/>
      <c r="M103" s="910"/>
      <c r="N103" s="910"/>
      <c r="O103" s="910"/>
      <c r="P103" s="910"/>
      <c r="Q103" s="910"/>
      <c r="R103" s="925"/>
      <c r="S103" s="866"/>
      <c r="T103" s="866"/>
      <c r="U103" s="867"/>
      <c r="V103" s="868"/>
      <c r="W103" s="866"/>
      <c r="X103" s="866"/>
      <c r="Y103" s="866"/>
      <c r="Z103" s="866"/>
      <c r="AA103" s="917"/>
      <c r="AB103" s="918"/>
      <c r="AC103" s="30"/>
      <c r="AD103" s="248">
        <f>IF($C103=0,COUNTA($C$8:$C102),COUNTA($C$8:$C103))</f>
        <v>2</v>
      </c>
      <c r="AF103" s="59"/>
      <c r="AG103" s="56"/>
    </row>
    <row r="104" spans="1:33" ht="19.899999999999999" hidden="1" customHeight="1">
      <c r="A104" s="839"/>
      <c r="B104" s="888"/>
      <c r="C104" s="847"/>
      <c r="D104" s="851"/>
      <c r="E104" s="803"/>
      <c r="F104" s="174"/>
      <c r="G104" s="174"/>
      <c r="H104" s="174">
        <f>MROUND(INDEX($C:$C,MATCH(AD104,$AD:$AD,0))*G104/1000,1)</f>
        <v>0</v>
      </c>
      <c r="I104" s="174" t="str">
        <f t="shared" si="7"/>
        <v>0K</v>
      </c>
      <c r="J104" s="174"/>
      <c r="K104" s="816"/>
      <c r="L104" s="931"/>
      <c r="M104" s="910"/>
      <c r="N104" s="910"/>
      <c r="O104" s="910"/>
      <c r="P104" s="910"/>
      <c r="Q104" s="910"/>
      <c r="R104" s="925"/>
      <c r="S104" s="866"/>
      <c r="T104" s="866"/>
      <c r="U104" s="867"/>
      <c r="V104" s="868"/>
      <c r="W104" s="866"/>
      <c r="X104" s="866"/>
      <c r="Y104" s="866"/>
      <c r="Z104" s="866"/>
      <c r="AA104" s="917"/>
      <c r="AB104" s="918"/>
      <c r="AC104" s="30"/>
      <c r="AD104" s="248">
        <f>IF($C104=0,COUNTA($C$8:$C103),COUNTA($C$8:$C104))</f>
        <v>2</v>
      </c>
      <c r="AF104" s="59"/>
      <c r="AG104" s="56"/>
    </row>
    <row r="105" spans="1:33" ht="19.899999999999999" hidden="1" customHeight="1" thickBot="1">
      <c r="A105" s="839"/>
      <c r="B105" s="888"/>
      <c r="C105" s="847"/>
      <c r="D105" s="851"/>
      <c r="E105" s="864"/>
      <c r="F105" s="292"/>
      <c r="G105" s="292"/>
      <c r="H105" s="292">
        <f>MROUND(INDEX($C:$C,MATCH(AD105,$AD:$AD,0))*G105/1000,1)</f>
        <v>0</v>
      </c>
      <c r="I105" s="219" t="str">
        <f t="shared" si="7"/>
        <v>0K</v>
      </c>
      <c r="J105" s="219"/>
      <c r="K105" s="817"/>
      <c r="L105" s="931"/>
      <c r="M105" s="910"/>
      <c r="N105" s="910"/>
      <c r="O105" s="910"/>
      <c r="P105" s="910"/>
      <c r="Q105" s="910"/>
      <c r="R105" s="925"/>
      <c r="S105" s="831"/>
      <c r="T105" s="831"/>
      <c r="U105" s="833"/>
      <c r="V105" s="835"/>
      <c r="W105" s="831"/>
      <c r="X105" s="831"/>
      <c r="Y105" s="831"/>
      <c r="Z105" s="831"/>
      <c r="AA105" s="917"/>
      <c r="AB105" s="918"/>
      <c r="AC105" s="30"/>
      <c r="AD105" s="248">
        <f>IF($C105=0,COUNTA($C$8:$C104),COUNTA($C$8:$C105))</f>
        <v>2</v>
      </c>
      <c r="AF105" s="59"/>
      <c r="AG105" s="56"/>
    </row>
    <row r="106" spans="1:33" ht="19.899999999999999" customHeight="1">
      <c r="A106" s="839"/>
      <c r="B106" s="888"/>
      <c r="C106" s="847"/>
      <c r="D106" s="851"/>
      <c r="E106" s="869" t="s">
        <v>63</v>
      </c>
      <c r="F106" s="150" t="s">
        <v>631</v>
      </c>
      <c r="G106" s="150">
        <v>70</v>
      </c>
      <c r="H106" s="150">
        <f>MROUND(INDEX($C:$C,MATCH(AD106,$AD:$AD,0))*G106/1000,1)</f>
        <v>95</v>
      </c>
      <c r="I106" s="150" t="str">
        <f>H106&amp;+"K"</f>
        <v>95K</v>
      </c>
      <c r="J106" s="150"/>
      <c r="K106" s="823" t="s">
        <v>650</v>
      </c>
      <c r="L106" s="931"/>
      <c r="M106" s="911"/>
      <c r="N106" s="911"/>
      <c r="O106" s="911"/>
      <c r="P106" s="911"/>
      <c r="Q106" s="910"/>
      <c r="R106" s="925"/>
      <c r="S106" s="755"/>
      <c r="T106" s="755"/>
      <c r="U106" s="757"/>
      <c r="V106" s="759"/>
      <c r="W106" s="755"/>
      <c r="X106" s="755"/>
      <c r="Y106" s="755"/>
      <c r="Z106" s="755"/>
      <c r="AA106" s="919"/>
      <c r="AB106" s="918"/>
      <c r="AC106" s="30"/>
      <c r="AD106" s="248">
        <f>IF($C106=0,COUNTA($C$8:$C105),COUNTA($C$8:$C106))</f>
        <v>2</v>
      </c>
      <c r="AF106" s="59"/>
      <c r="AG106" s="56"/>
    </row>
    <row r="107" spans="1:33" ht="19.899999999999999" customHeight="1" thickBot="1">
      <c r="A107" s="839"/>
      <c r="B107" s="888"/>
      <c r="C107" s="847"/>
      <c r="D107" s="851"/>
      <c r="E107" s="803"/>
      <c r="F107" s="371" t="s">
        <v>379</v>
      </c>
      <c r="G107" s="371">
        <v>0.4</v>
      </c>
      <c r="H107" s="372">
        <f>MROUND(INDEX($C:$C,MATCH(AD107,$AD:$AD,0))*G107/1000,0.1)</f>
        <v>0.5</v>
      </c>
      <c r="I107" s="372" t="str">
        <f>H107&amp;+"K"</f>
        <v>0.5K</v>
      </c>
      <c r="J107" s="372"/>
      <c r="K107" s="937"/>
      <c r="L107" s="931"/>
      <c r="M107" s="911"/>
      <c r="N107" s="911"/>
      <c r="O107" s="911"/>
      <c r="P107" s="911"/>
      <c r="Q107" s="910"/>
      <c r="R107" s="925"/>
      <c r="S107" s="831"/>
      <c r="T107" s="831"/>
      <c r="U107" s="833"/>
      <c r="V107" s="835"/>
      <c r="W107" s="831"/>
      <c r="X107" s="831"/>
      <c r="Y107" s="831"/>
      <c r="Z107" s="831"/>
      <c r="AA107" s="919"/>
      <c r="AB107" s="918"/>
      <c r="AC107" s="30"/>
      <c r="AD107" s="248">
        <f>IF($C107=0,COUNTA($C$8:$C106),COUNTA($C$8:$C107))</f>
        <v>2</v>
      </c>
      <c r="AF107" s="59"/>
      <c r="AG107" s="56"/>
    </row>
    <row r="108" spans="1:33" ht="19.899999999999999" customHeight="1" thickBot="1">
      <c r="A108" s="839"/>
      <c r="B108" s="888"/>
      <c r="C108" s="847"/>
      <c r="D108" s="851"/>
      <c r="E108" s="899" t="s">
        <v>1036</v>
      </c>
      <c r="F108" s="462" t="s">
        <v>432</v>
      </c>
      <c r="G108" s="462">
        <v>16</v>
      </c>
      <c r="H108" s="373">
        <f>MROUND(INDEX($C:$C,MATCH(AD108,$AD:$AD,0))*G108/1000,3)</f>
        <v>21</v>
      </c>
      <c r="I108" s="143" t="str">
        <f t="shared" ref="I108:I109" si="8">H108&amp;+"K"</f>
        <v>21K</v>
      </c>
      <c r="J108" s="142"/>
      <c r="K108" s="903" t="s">
        <v>768</v>
      </c>
      <c r="L108" s="931"/>
      <c r="M108" s="911"/>
      <c r="N108" s="911"/>
      <c r="O108" s="911"/>
      <c r="P108" s="911"/>
      <c r="Q108" s="910"/>
      <c r="R108" s="925"/>
      <c r="S108" s="755"/>
      <c r="T108" s="755"/>
      <c r="U108" s="757"/>
      <c r="V108" s="759"/>
      <c r="W108" s="755"/>
      <c r="X108" s="755"/>
      <c r="Y108" s="755"/>
      <c r="Z108" s="755"/>
      <c r="AA108" s="919"/>
      <c r="AB108" s="918"/>
      <c r="AC108" s="19"/>
      <c r="AD108" s="248">
        <f>IF($C108=0,COUNTA($C$8:$C107),COUNTA($C$8:$C108))</f>
        <v>2</v>
      </c>
      <c r="AF108" s="59"/>
      <c r="AG108" s="56"/>
    </row>
    <row r="109" spans="1:33" ht="19.899999999999999" customHeight="1" thickTop="1" thickBot="1">
      <c r="A109" s="839"/>
      <c r="B109" s="888"/>
      <c r="C109" s="847"/>
      <c r="D109" s="851"/>
      <c r="E109" s="900"/>
      <c r="F109" s="728" t="s">
        <v>1037</v>
      </c>
      <c r="G109" s="252">
        <v>17.5</v>
      </c>
      <c r="H109" s="168">
        <f t="shared" ref="H109:H118" si="9">MROUND(INDEX($C:$C,MATCH(AD109,$AD:$AD,0))*G109/1000,1)</f>
        <v>24</v>
      </c>
      <c r="I109" s="168" t="str">
        <f t="shared" si="8"/>
        <v>24K</v>
      </c>
      <c r="J109" s="168"/>
      <c r="K109" s="904"/>
      <c r="L109" s="931"/>
      <c r="M109" s="911"/>
      <c r="N109" s="911"/>
      <c r="O109" s="911"/>
      <c r="P109" s="911"/>
      <c r="Q109" s="910"/>
      <c r="R109" s="925"/>
      <c r="S109" s="756"/>
      <c r="T109" s="756"/>
      <c r="U109" s="825"/>
      <c r="V109" s="826"/>
      <c r="W109" s="756"/>
      <c r="X109" s="756"/>
      <c r="Y109" s="756"/>
      <c r="Z109" s="756"/>
      <c r="AA109" s="919"/>
      <c r="AB109" s="918"/>
      <c r="AC109" s="19"/>
      <c r="AD109" s="248">
        <f>IF($C109=0,COUNTA($C$8:$C108),COUNTA($C$8:$C109))</f>
        <v>2</v>
      </c>
      <c r="AF109" s="59"/>
      <c r="AG109" s="56"/>
    </row>
    <row r="110" spans="1:33" ht="19.899999999999999" customHeight="1" thickTop="1" thickBot="1">
      <c r="A110" s="839"/>
      <c r="B110" s="888"/>
      <c r="C110" s="847"/>
      <c r="D110" s="851"/>
      <c r="E110" s="900"/>
      <c r="F110" s="396" t="s">
        <v>767</v>
      </c>
      <c r="G110" s="252">
        <v>2</v>
      </c>
      <c r="H110" s="168">
        <f t="shared" si="9"/>
        <v>3</v>
      </c>
      <c r="I110" s="168" t="str">
        <f t="shared" ref="I110" si="10">H110&amp;+"K"</f>
        <v>3K</v>
      </c>
      <c r="J110" s="168"/>
      <c r="K110" s="904"/>
      <c r="L110" s="931"/>
      <c r="M110" s="911"/>
      <c r="N110" s="911"/>
      <c r="O110" s="911"/>
      <c r="P110" s="911"/>
      <c r="Q110" s="910"/>
      <c r="R110" s="925"/>
      <c r="S110" s="756"/>
      <c r="T110" s="756"/>
      <c r="U110" s="825"/>
      <c r="V110" s="826"/>
      <c r="W110" s="756"/>
      <c r="X110" s="756"/>
      <c r="Y110" s="756"/>
      <c r="Z110" s="756"/>
      <c r="AA110" s="919"/>
      <c r="AB110" s="918"/>
      <c r="AC110" s="19"/>
      <c r="AD110" s="248">
        <f>IF($C110=0,COUNTA($C$8:$C109),COUNTA($C$8:$C110))</f>
        <v>2</v>
      </c>
      <c r="AF110" s="59"/>
      <c r="AG110" s="56"/>
    </row>
    <row r="111" spans="1:33" ht="19.899999999999999" customHeight="1" thickTop="1" thickBot="1">
      <c r="A111" s="839"/>
      <c r="B111" s="888"/>
      <c r="C111" s="847"/>
      <c r="D111" s="851"/>
      <c r="E111" s="900"/>
      <c r="F111" s="154" t="s">
        <v>651</v>
      </c>
      <c r="G111" s="154"/>
      <c r="H111" s="229">
        <f t="shared" si="9"/>
        <v>0</v>
      </c>
      <c r="I111" s="229" t="s">
        <v>614</v>
      </c>
      <c r="J111" s="168"/>
      <c r="K111" s="878"/>
      <c r="L111" s="931"/>
      <c r="M111" s="911"/>
      <c r="N111" s="911"/>
      <c r="O111" s="911"/>
      <c r="P111" s="911"/>
      <c r="Q111" s="910"/>
      <c r="R111" s="925"/>
      <c r="S111" s="756"/>
      <c r="T111" s="756"/>
      <c r="U111" s="825"/>
      <c r="V111" s="826"/>
      <c r="W111" s="756"/>
      <c r="X111" s="756"/>
      <c r="Y111" s="756"/>
      <c r="Z111" s="756"/>
      <c r="AA111" s="919"/>
      <c r="AB111" s="918"/>
      <c r="AC111" s="19"/>
      <c r="AD111" s="248">
        <f>IF($C111=0,COUNTA($C$8:$C109),COUNTA($C$8:$C111))</f>
        <v>2</v>
      </c>
      <c r="AF111" s="59"/>
      <c r="AG111" s="56"/>
    </row>
    <row r="112" spans="1:33" ht="19.899999999999999" hidden="1" customHeight="1" thickTop="1" thickBot="1">
      <c r="A112" s="839"/>
      <c r="B112" s="888"/>
      <c r="C112" s="847"/>
      <c r="D112" s="851"/>
      <c r="E112" s="900"/>
      <c r="F112" s="168"/>
      <c r="G112" s="168"/>
      <c r="H112" s="168">
        <f t="shared" si="9"/>
        <v>0</v>
      </c>
      <c r="I112" s="168" t="str">
        <f t="shared" ref="I112:I115" si="11">H112&amp;+"K"</f>
        <v>0K</v>
      </c>
      <c r="J112" s="168"/>
      <c r="K112" s="878"/>
      <c r="L112" s="931"/>
      <c r="M112" s="911"/>
      <c r="N112" s="911"/>
      <c r="O112" s="911"/>
      <c r="P112" s="911"/>
      <c r="Q112" s="910"/>
      <c r="R112" s="925"/>
      <c r="S112" s="756"/>
      <c r="T112" s="756"/>
      <c r="U112" s="825"/>
      <c r="V112" s="826"/>
      <c r="W112" s="756"/>
      <c r="X112" s="756"/>
      <c r="Y112" s="756"/>
      <c r="Z112" s="756"/>
      <c r="AA112" s="919"/>
      <c r="AB112" s="918"/>
      <c r="AC112" s="19"/>
      <c r="AD112" s="248">
        <f>IF($C112=0,COUNTA($C$8:$C109),COUNTA($C$8:$C112))</f>
        <v>2</v>
      </c>
      <c r="AF112" s="59"/>
      <c r="AG112" s="56"/>
    </row>
    <row r="113" spans="1:34" ht="19.899999999999999" hidden="1" customHeight="1" thickTop="1" thickBot="1">
      <c r="A113" s="839"/>
      <c r="B113" s="888"/>
      <c r="C113" s="847"/>
      <c r="D113" s="851"/>
      <c r="E113" s="900"/>
      <c r="F113" s="168"/>
      <c r="G113" s="168"/>
      <c r="H113" s="168">
        <f t="shared" si="9"/>
        <v>0</v>
      </c>
      <c r="I113" s="168" t="str">
        <f t="shared" si="11"/>
        <v>0K</v>
      </c>
      <c r="J113" s="168"/>
      <c r="K113" s="878"/>
      <c r="L113" s="931"/>
      <c r="M113" s="911"/>
      <c r="N113" s="911"/>
      <c r="O113" s="911"/>
      <c r="P113" s="911"/>
      <c r="Q113" s="910"/>
      <c r="R113" s="925"/>
      <c r="S113" s="756"/>
      <c r="T113" s="756"/>
      <c r="U113" s="825"/>
      <c r="V113" s="826"/>
      <c r="W113" s="756"/>
      <c r="X113" s="756"/>
      <c r="Y113" s="756"/>
      <c r="Z113" s="756"/>
      <c r="AA113" s="919"/>
      <c r="AB113" s="918"/>
      <c r="AC113" s="19"/>
      <c r="AD113" s="248">
        <f>IF($C113=0,COUNTA($C$8:$C112),COUNTA($C$8:$C113))</f>
        <v>2</v>
      </c>
      <c r="AF113" s="59"/>
      <c r="AG113" s="56"/>
    </row>
    <row r="114" spans="1:34" ht="19.899999999999999" hidden="1" customHeight="1" thickTop="1" thickBot="1">
      <c r="A114" s="839"/>
      <c r="B114" s="888"/>
      <c r="C114" s="847"/>
      <c r="D114" s="851"/>
      <c r="E114" s="900"/>
      <c r="F114" s="168"/>
      <c r="G114" s="168"/>
      <c r="H114" s="168">
        <f t="shared" si="9"/>
        <v>0</v>
      </c>
      <c r="I114" s="168" t="str">
        <f t="shared" si="11"/>
        <v>0K</v>
      </c>
      <c r="J114" s="168"/>
      <c r="K114" s="878"/>
      <c r="L114" s="931"/>
      <c r="M114" s="911"/>
      <c r="N114" s="911"/>
      <c r="O114" s="911"/>
      <c r="P114" s="911"/>
      <c r="Q114" s="910"/>
      <c r="R114" s="925"/>
      <c r="S114" s="756"/>
      <c r="T114" s="756"/>
      <c r="U114" s="825"/>
      <c r="V114" s="826"/>
      <c r="W114" s="756"/>
      <c r="X114" s="756"/>
      <c r="Y114" s="756"/>
      <c r="Z114" s="756"/>
      <c r="AA114" s="919"/>
      <c r="AB114" s="918"/>
      <c r="AC114" s="19"/>
      <c r="AD114" s="248">
        <f>IF($C114=0,COUNTA($C$8:$C113),COUNTA($C$8:$C114))</f>
        <v>2</v>
      </c>
      <c r="AF114" s="59"/>
      <c r="AG114" s="56"/>
    </row>
    <row r="115" spans="1:34" ht="19.899999999999999" hidden="1" customHeight="1" thickTop="1" thickBot="1">
      <c r="A115" s="839"/>
      <c r="B115" s="888"/>
      <c r="C115" s="847"/>
      <c r="D115" s="851"/>
      <c r="E115" s="901"/>
      <c r="F115" s="170"/>
      <c r="G115" s="170"/>
      <c r="H115" s="170">
        <f t="shared" si="9"/>
        <v>0</v>
      </c>
      <c r="I115" s="170" t="str">
        <f t="shared" si="11"/>
        <v>0K</v>
      </c>
      <c r="J115" s="168"/>
      <c r="K115" s="878"/>
      <c r="L115" s="931"/>
      <c r="M115" s="911"/>
      <c r="N115" s="911"/>
      <c r="O115" s="911"/>
      <c r="P115" s="911"/>
      <c r="Q115" s="910"/>
      <c r="R115" s="925"/>
      <c r="S115" s="756"/>
      <c r="T115" s="756"/>
      <c r="U115" s="825"/>
      <c r="V115" s="826"/>
      <c r="W115" s="756"/>
      <c r="X115" s="756"/>
      <c r="Y115" s="756"/>
      <c r="Z115" s="756"/>
      <c r="AA115" s="919"/>
      <c r="AB115" s="918"/>
      <c r="AC115" s="19"/>
      <c r="AD115" s="248">
        <f>IF($C115=0,COUNTA($C$8:$C114),COUNTA($C$8:$C115))</f>
        <v>2</v>
      </c>
      <c r="AF115" s="59"/>
      <c r="AG115" s="56"/>
    </row>
    <row r="116" spans="1:34" ht="19.899999999999999" hidden="1" customHeight="1" thickTop="1" thickBot="1">
      <c r="A116" s="839"/>
      <c r="B116" s="888"/>
      <c r="C116" s="847"/>
      <c r="D116" s="851"/>
      <c r="E116" s="901"/>
      <c r="F116" s="170"/>
      <c r="G116" s="170"/>
      <c r="H116" s="170">
        <f t="shared" si="9"/>
        <v>0</v>
      </c>
      <c r="I116" s="170" t="str">
        <f t="shared" ref="I116:I118" si="12">H116&amp;+"K"</f>
        <v>0K</v>
      </c>
      <c r="J116" s="170"/>
      <c r="K116" s="878"/>
      <c r="L116" s="931"/>
      <c r="M116" s="911"/>
      <c r="N116" s="911"/>
      <c r="O116" s="911"/>
      <c r="P116" s="911"/>
      <c r="Q116" s="910"/>
      <c r="R116" s="925"/>
      <c r="S116" s="756"/>
      <c r="T116" s="756"/>
      <c r="U116" s="825"/>
      <c r="V116" s="826"/>
      <c r="W116" s="756"/>
      <c r="X116" s="756"/>
      <c r="Y116" s="756"/>
      <c r="Z116" s="756"/>
      <c r="AA116" s="919"/>
      <c r="AB116" s="918"/>
      <c r="AC116" s="19"/>
      <c r="AD116" s="248">
        <f>IF($C116=0,COUNTA($C$8:$C115),COUNTA($C$8:$C116))</f>
        <v>2</v>
      </c>
      <c r="AF116" s="59"/>
      <c r="AG116" s="56"/>
    </row>
    <row r="117" spans="1:34" ht="19.899999999999999" hidden="1" customHeight="1" thickTop="1" thickBot="1">
      <c r="A117" s="839"/>
      <c r="B117" s="888"/>
      <c r="C117" s="847"/>
      <c r="D117" s="851"/>
      <c r="E117" s="901"/>
      <c r="F117" s="170"/>
      <c r="G117" s="170"/>
      <c r="H117" s="170">
        <f t="shared" si="9"/>
        <v>0</v>
      </c>
      <c r="I117" s="170" t="str">
        <f t="shared" si="12"/>
        <v>0K</v>
      </c>
      <c r="J117" s="170"/>
      <c r="K117" s="878"/>
      <c r="L117" s="931"/>
      <c r="M117" s="911"/>
      <c r="N117" s="911"/>
      <c r="O117" s="911"/>
      <c r="P117" s="911"/>
      <c r="Q117" s="910"/>
      <c r="R117" s="925"/>
      <c r="S117" s="756"/>
      <c r="T117" s="756"/>
      <c r="U117" s="825"/>
      <c r="V117" s="826"/>
      <c r="W117" s="756"/>
      <c r="X117" s="756"/>
      <c r="Y117" s="756"/>
      <c r="Z117" s="756"/>
      <c r="AA117" s="919"/>
      <c r="AB117" s="918"/>
      <c r="AC117" s="19"/>
      <c r="AD117" s="248">
        <f>IF($C117=0,COUNTA($C$8:$C116),COUNTA($C$8:$C117))</f>
        <v>2</v>
      </c>
      <c r="AF117" s="59"/>
      <c r="AG117" s="56"/>
    </row>
    <row r="118" spans="1:34" ht="19.899999999999999" hidden="1" customHeight="1" thickTop="1" thickBot="1">
      <c r="A118" s="839"/>
      <c r="B118" s="888"/>
      <c r="C118" s="847"/>
      <c r="D118" s="851"/>
      <c r="E118" s="902"/>
      <c r="F118" s="173"/>
      <c r="G118" s="173"/>
      <c r="H118" s="173">
        <f t="shared" si="9"/>
        <v>0</v>
      </c>
      <c r="I118" s="173" t="str">
        <f t="shared" si="12"/>
        <v>0K</v>
      </c>
      <c r="J118" s="173"/>
      <c r="K118" s="824"/>
      <c r="L118" s="931"/>
      <c r="M118" s="911"/>
      <c r="N118" s="911"/>
      <c r="O118" s="911"/>
      <c r="P118" s="911"/>
      <c r="Q118" s="910"/>
      <c r="R118" s="925"/>
      <c r="S118" s="756"/>
      <c r="T118" s="756"/>
      <c r="U118" s="825"/>
      <c r="V118" s="826"/>
      <c r="W118" s="756"/>
      <c r="X118" s="756"/>
      <c r="Y118" s="756"/>
      <c r="Z118" s="756"/>
      <c r="AA118" s="919"/>
      <c r="AB118" s="918"/>
      <c r="AC118" s="19"/>
      <c r="AD118" s="248">
        <f>IF($C118=0,COUNTA($C$8:$C117),COUNTA($C$8:$C118))</f>
        <v>2</v>
      </c>
      <c r="AF118" s="59"/>
      <c r="AG118" s="56"/>
    </row>
    <row r="119" spans="1:34" ht="19.899999999999999" customHeight="1" thickBot="1">
      <c r="A119" s="886"/>
      <c r="B119" s="889"/>
      <c r="C119" s="890"/>
      <c r="D119" s="891"/>
      <c r="E119" s="374" t="s">
        <v>456</v>
      </c>
      <c r="F119" s="905" t="s">
        <v>457</v>
      </c>
      <c r="G119" s="906"/>
      <c r="H119" s="906"/>
      <c r="I119" s="907"/>
      <c r="J119" s="647"/>
      <c r="K119" s="375" t="s">
        <v>474</v>
      </c>
      <c r="L119" s="932"/>
      <c r="M119" s="912"/>
      <c r="N119" s="912"/>
      <c r="O119" s="912"/>
      <c r="P119" s="912"/>
      <c r="Q119" s="914"/>
      <c r="R119" s="926"/>
      <c r="S119" s="32"/>
      <c r="T119" s="32"/>
      <c r="U119" s="33"/>
      <c r="V119" s="34"/>
      <c r="W119" s="32"/>
      <c r="X119" s="32"/>
      <c r="Y119" s="32"/>
      <c r="Z119" s="32"/>
      <c r="AA119" s="920"/>
      <c r="AB119" s="921"/>
      <c r="AC119" s="30"/>
      <c r="AD119" s="248">
        <f>IF($C119=0,COUNTA($C$8:$C118),COUNTA($C$8:$C119))</f>
        <v>2</v>
      </c>
      <c r="AF119" s="59"/>
      <c r="AG119" s="56"/>
      <c r="AH119" s="256"/>
    </row>
    <row r="120" spans="1:34" ht="22.9" customHeight="1" thickTop="1" thickBot="1">
      <c r="A120" s="838">
        <v>45568</v>
      </c>
      <c r="B120" s="887" t="s">
        <v>62</v>
      </c>
      <c r="C120" s="846">
        <v>1374</v>
      </c>
      <c r="D120" s="850" t="str">
        <f>E120</f>
        <v>燕麥飯</v>
      </c>
      <c r="E120" s="892" t="s">
        <v>380</v>
      </c>
      <c r="F120" s="668" t="s">
        <v>652</v>
      </c>
      <c r="G120" s="291">
        <v>9</v>
      </c>
      <c r="H120" s="182">
        <f>MROUND(INDEX($C:$C,MATCH(AD120,$AD:$AD,0))*G120/1000,3)</f>
        <v>12</v>
      </c>
      <c r="I120" s="167" t="str">
        <f>H120&amp;+"K"</f>
        <v>12K</v>
      </c>
      <c r="J120" s="167"/>
      <c r="K120" s="856" t="s">
        <v>653</v>
      </c>
      <c r="L120" s="818">
        <v>4.7</v>
      </c>
      <c r="M120" s="818">
        <v>2</v>
      </c>
      <c r="N120" s="821">
        <v>1.5</v>
      </c>
      <c r="O120" s="818">
        <v>0</v>
      </c>
      <c r="P120" s="818">
        <v>2.4</v>
      </c>
      <c r="Q120" s="818">
        <v>1</v>
      </c>
      <c r="R120" s="879">
        <f>SUM(L120*70)+(M120*75)+(N120*25)+(O120*60)+(P120*45)+(Q120*150)</f>
        <v>774.5</v>
      </c>
      <c r="S120" s="756"/>
      <c r="T120" s="756"/>
      <c r="U120" s="825"/>
      <c r="V120" s="834"/>
      <c r="W120" s="830"/>
      <c r="X120" s="830"/>
      <c r="Y120" s="830"/>
      <c r="Z120" s="830"/>
      <c r="AA120" s="871"/>
      <c r="AB120" s="872"/>
      <c r="AC120" s="19"/>
      <c r="AD120" s="248">
        <f>IF($C120=0,COUNTA($C$8:$C119),COUNTA($C$8:$C120))</f>
        <v>3</v>
      </c>
      <c r="AF120" s="59"/>
      <c r="AG120" s="56"/>
    </row>
    <row r="121" spans="1:34" ht="22.9" hidden="1" customHeight="1" thickBot="1">
      <c r="A121" s="839"/>
      <c r="B121" s="888"/>
      <c r="C121" s="847"/>
      <c r="D121" s="851"/>
      <c r="E121" s="893"/>
      <c r="F121" s="292"/>
      <c r="G121" s="219"/>
      <c r="H121" s="183">
        <f>MROUND(INDEX($C:$C,MATCH(AD121,$AD:$AD,0))*G121/1000,1)</f>
        <v>0</v>
      </c>
      <c r="I121" s="183" t="str">
        <f t="shared" ref="I121:I151" si="13">H121&amp;+"K"</f>
        <v>0K</v>
      </c>
      <c r="J121" s="669"/>
      <c r="K121" s="816"/>
      <c r="L121" s="882"/>
      <c r="M121" s="882"/>
      <c r="N121" s="884"/>
      <c r="O121" s="882"/>
      <c r="P121" s="882"/>
      <c r="Q121" s="882"/>
      <c r="R121" s="880"/>
      <c r="S121" s="831"/>
      <c r="T121" s="831"/>
      <c r="U121" s="833"/>
      <c r="V121" s="835"/>
      <c r="W121" s="831"/>
      <c r="X121" s="831"/>
      <c r="Y121" s="831"/>
      <c r="Z121" s="831"/>
      <c r="AA121" s="873"/>
      <c r="AB121" s="874"/>
      <c r="AC121" s="19"/>
      <c r="AD121" s="248">
        <f>IF($C121=0,COUNTA($C$8:$C120),COUNTA($C$8:$C121))</f>
        <v>3</v>
      </c>
      <c r="AF121" s="59"/>
      <c r="AG121" s="56"/>
    </row>
    <row r="122" spans="1:34" ht="19.899999999999999" customHeight="1">
      <c r="A122" s="839"/>
      <c r="B122" s="888"/>
      <c r="C122" s="847"/>
      <c r="D122" s="851"/>
      <c r="E122" s="869" t="s">
        <v>617</v>
      </c>
      <c r="F122" s="216" t="s">
        <v>128</v>
      </c>
      <c r="G122" s="216">
        <v>66.5</v>
      </c>
      <c r="H122" s="145">
        <f>MROUND(INDEX($C:$C,MATCH(AD122,$AD:$AD,0))*G122/1000,3)</f>
        <v>90</v>
      </c>
      <c r="I122" s="143" t="str">
        <f t="shared" si="13"/>
        <v>90K</v>
      </c>
      <c r="J122" s="149"/>
      <c r="K122" s="877" t="s">
        <v>769</v>
      </c>
      <c r="L122" s="882"/>
      <c r="M122" s="882"/>
      <c r="N122" s="884"/>
      <c r="O122" s="882"/>
      <c r="P122" s="882"/>
      <c r="Q122" s="882"/>
      <c r="R122" s="880"/>
      <c r="S122" s="755"/>
      <c r="T122" s="755"/>
      <c r="U122" s="757"/>
      <c r="V122" s="759"/>
      <c r="W122" s="755"/>
      <c r="X122" s="755"/>
      <c r="Y122" s="755"/>
      <c r="Z122" s="755"/>
      <c r="AA122" s="873"/>
      <c r="AB122" s="874"/>
      <c r="AC122" s="30"/>
      <c r="AD122" s="248">
        <f>IF($C122=0,COUNTA($C$8:$C121),COUNTA($C$8:$C122))</f>
        <v>3</v>
      </c>
      <c r="AF122" s="59"/>
      <c r="AG122" s="56"/>
    </row>
    <row r="123" spans="1:34" ht="19.899999999999999" customHeight="1">
      <c r="A123" s="839"/>
      <c r="B123" s="888"/>
      <c r="C123" s="847"/>
      <c r="D123" s="851"/>
      <c r="E123" s="803"/>
      <c r="F123" s="217" t="s">
        <v>464</v>
      </c>
      <c r="G123" s="217">
        <v>40</v>
      </c>
      <c r="H123" s="146">
        <f>MROUND(INDEX($C:$C,MATCH(AD123,$AD:$AD,0))*G123/1000,3)</f>
        <v>54</v>
      </c>
      <c r="I123" s="146" t="str">
        <f t="shared" si="13"/>
        <v>54K</v>
      </c>
      <c r="J123" s="152"/>
      <c r="K123" s="878"/>
      <c r="L123" s="882"/>
      <c r="M123" s="882"/>
      <c r="N123" s="884"/>
      <c r="O123" s="882"/>
      <c r="P123" s="882"/>
      <c r="Q123" s="882"/>
      <c r="R123" s="880"/>
      <c r="S123" s="756"/>
      <c r="T123" s="756"/>
      <c r="U123" s="825"/>
      <c r="V123" s="826"/>
      <c r="W123" s="756"/>
      <c r="X123" s="756"/>
      <c r="Y123" s="756"/>
      <c r="Z123" s="756"/>
      <c r="AA123" s="873"/>
      <c r="AB123" s="874"/>
      <c r="AC123" s="30"/>
      <c r="AD123" s="248">
        <f>IF($C123=0,COUNTA($C$8:$C122),COUNTA($C$8:$C123))</f>
        <v>3</v>
      </c>
      <c r="AF123" s="59"/>
      <c r="AG123" s="56"/>
    </row>
    <row r="124" spans="1:34" ht="19.899999999999999" customHeight="1">
      <c r="A124" s="839"/>
      <c r="B124" s="888"/>
      <c r="C124" s="847"/>
      <c r="D124" s="851"/>
      <c r="E124" s="803"/>
      <c r="F124" s="217" t="s">
        <v>465</v>
      </c>
      <c r="G124" s="217">
        <v>5</v>
      </c>
      <c r="H124" s="146">
        <f>MROUND(INDEX($C:$C,MATCH(AD124,$AD:$AD,0))*G124/1000,3)</f>
        <v>6</v>
      </c>
      <c r="I124" s="146" t="str">
        <f t="shared" si="13"/>
        <v>6K</v>
      </c>
      <c r="J124" s="152"/>
      <c r="K124" s="878"/>
      <c r="L124" s="882"/>
      <c r="M124" s="882"/>
      <c r="N124" s="884"/>
      <c r="O124" s="882"/>
      <c r="P124" s="882"/>
      <c r="Q124" s="882"/>
      <c r="R124" s="880"/>
      <c r="S124" s="756"/>
      <c r="T124" s="756"/>
      <c r="U124" s="825"/>
      <c r="V124" s="826"/>
      <c r="W124" s="756"/>
      <c r="X124" s="756"/>
      <c r="Y124" s="756"/>
      <c r="Z124" s="756"/>
      <c r="AA124" s="873"/>
      <c r="AB124" s="874"/>
      <c r="AC124" s="30"/>
      <c r="AD124" s="248">
        <f>IF($C124=0,COUNTA($C$8:$C123),COUNTA($C$8:$C124))</f>
        <v>3</v>
      </c>
      <c r="AF124" s="59"/>
      <c r="AG124" s="56"/>
    </row>
    <row r="125" spans="1:34" ht="19.899999999999999" customHeight="1" thickBot="1">
      <c r="A125" s="839"/>
      <c r="B125" s="888"/>
      <c r="C125" s="847"/>
      <c r="D125" s="851"/>
      <c r="E125" s="803"/>
      <c r="F125" s="379" t="s">
        <v>654</v>
      </c>
      <c r="G125" s="379">
        <v>1</v>
      </c>
      <c r="H125" s="215">
        <f>MROUND(INDEX($C:$C,MATCH(AD125,$AD:$AD,0))*G125/1000,1)</f>
        <v>1</v>
      </c>
      <c r="I125" s="215" t="str">
        <f t="shared" si="13"/>
        <v>1K</v>
      </c>
      <c r="J125" s="152"/>
      <c r="K125" s="878"/>
      <c r="L125" s="882"/>
      <c r="M125" s="882"/>
      <c r="N125" s="884"/>
      <c r="O125" s="882"/>
      <c r="P125" s="882"/>
      <c r="Q125" s="882"/>
      <c r="R125" s="880"/>
      <c r="S125" s="756"/>
      <c r="T125" s="756"/>
      <c r="U125" s="825"/>
      <c r="V125" s="826"/>
      <c r="W125" s="756"/>
      <c r="X125" s="756"/>
      <c r="Y125" s="756"/>
      <c r="Z125" s="756"/>
      <c r="AA125" s="873"/>
      <c r="AB125" s="874"/>
      <c r="AC125" s="30"/>
      <c r="AD125" s="248">
        <f>IF($C125=0,COUNTA($C$8:$C124),COUNTA($C$8:$C125))</f>
        <v>3</v>
      </c>
      <c r="AF125" s="59"/>
      <c r="AG125" s="56"/>
    </row>
    <row r="126" spans="1:34" ht="19.899999999999999" hidden="1" customHeight="1">
      <c r="A126" s="839"/>
      <c r="B126" s="888"/>
      <c r="C126" s="847"/>
      <c r="D126" s="851"/>
      <c r="E126" s="803"/>
      <c r="F126" s="145"/>
      <c r="G126" s="145"/>
      <c r="H126" s="145"/>
      <c r="I126" s="145"/>
      <c r="J126" s="152"/>
      <c r="K126" s="878"/>
      <c r="L126" s="882"/>
      <c r="M126" s="882"/>
      <c r="N126" s="884"/>
      <c r="O126" s="882"/>
      <c r="P126" s="882"/>
      <c r="Q126" s="882"/>
      <c r="R126" s="880"/>
      <c r="S126" s="756"/>
      <c r="T126" s="756"/>
      <c r="U126" s="825"/>
      <c r="V126" s="826"/>
      <c r="W126" s="756"/>
      <c r="X126" s="756"/>
      <c r="Y126" s="756"/>
      <c r="Z126" s="756"/>
      <c r="AA126" s="873"/>
      <c r="AB126" s="874"/>
      <c r="AC126" s="30"/>
      <c r="AD126" s="248">
        <f>IF($C126=0,COUNTA($C$8:$C125),COUNTA($C$8:$C126))</f>
        <v>3</v>
      </c>
      <c r="AF126" s="59"/>
      <c r="AG126" s="56"/>
    </row>
    <row r="127" spans="1:34" ht="19.899999999999999" hidden="1" customHeight="1">
      <c r="A127" s="839"/>
      <c r="B127" s="888"/>
      <c r="C127" s="847"/>
      <c r="D127" s="851"/>
      <c r="E127" s="803"/>
      <c r="F127" s="145"/>
      <c r="G127" s="145"/>
      <c r="H127" s="145"/>
      <c r="I127" s="145"/>
      <c r="J127" s="152"/>
      <c r="K127" s="878"/>
      <c r="L127" s="882"/>
      <c r="M127" s="882"/>
      <c r="N127" s="884"/>
      <c r="O127" s="882"/>
      <c r="P127" s="882"/>
      <c r="Q127" s="882"/>
      <c r="R127" s="880"/>
      <c r="S127" s="756"/>
      <c r="T127" s="756"/>
      <c r="U127" s="825"/>
      <c r="V127" s="826"/>
      <c r="W127" s="756"/>
      <c r="X127" s="756"/>
      <c r="Y127" s="756"/>
      <c r="Z127" s="756"/>
      <c r="AA127" s="873"/>
      <c r="AB127" s="874"/>
      <c r="AC127" s="30"/>
      <c r="AD127" s="248">
        <f>IF($C127=0,COUNTA($C$8:$C125),COUNTA($C$8:$C127))</f>
        <v>3</v>
      </c>
      <c r="AF127" s="59"/>
      <c r="AG127" s="56"/>
    </row>
    <row r="128" spans="1:34" ht="19.899999999999999" hidden="1" customHeight="1">
      <c r="A128" s="839"/>
      <c r="B128" s="888"/>
      <c r="C128" s="847"/>
      <c r="D128" s="851"/>
      <c r="E128" s="803"/>
      <c r="F128" s="145"/>
      <c r="G128" s="145"/>
      <c r="H128" s="145"/>
      <c r="I128" s="145"/>
      <c r="J128" s="152"/>
      <c r="K128" s="878"/>
      <c r="L128" s="882"/>
      <c r="M128" s="882"/>
      <c r="N128" s="884"/>
      <c r="O128" s="882"/>
      <c r="P128" s="882"/>
      <c r="Q128" s="882"/>
      <c r="R128" s="880"/>
      <c r="S128" s="756"/>
      <c r="T128" s="756"/>
      <c r="U128" s="825"/>
      <c r="V128" s="826"/>
      <c r="W128" s="756"/>
      <c r="X128" s="756"/>
      <c r="Y128" s="756"/>
      <c r="Z128" s="756"/>
      <c r="AA128" s="873"/>
      <c r="AB128" s="874"/>
      <c r="AC128" s="30"/>
      <c r="AD128" s="248">
        <f>IF($C128=0,COUNTA($C$8:$C127),COUNTA($C$8:$C128))</f>
        <v>3</v>
      </c>
      <c r="AF128" s="59"/>
      <c r="AG128" s="56"/>
    </row>
    <row r="129" spans="1:33" ht="19.899999999999999" hidden="1" customHeight="1">
      <c r="A129" s="839"/>
      <c r="B129" s="888"/>
      <c r="C129" s="847"/>
      <c r="D129" s="851"/>
      <c r="E129" s="803"/>
      <c r="F129" s="145"/>
      <c r="G129" s="145"/>
      <c r="H129" s="152"/>
      <c r="I129" s="152"/>
      <c r="J129" s="152"/>
      <c r="K129" s="878"/>
      <c r="L129" s="882"/>
      <c r="M129" s="882"/>
      <c r="N129" s="884"/>
      <c r="O129" s="882"/>
      <c r="P129" s="882"/>
      <c r="Q129" s="882"/>
      <c r="R129" s="880"/>
      <c r="S129" s="756"/>
      <c r="T129" s="756"/>
      <c r="U129" s="825"/>
      <c r="V129" s="826"/>
      <c r="W129" s="756"/>
      <c r="X129" s="756"/>
      <c r="Y129" s="756"/>
      <c r="Z129" s="756"/>
      <c r="AA129" s="873"/>
      <c r="AB129" s="874"/>
      <c r="AC129" s="30"/>
      <c r="AD129" s="248">
        <f>IF($C129=0,COUNTA($C$8:$C128),COUNTA($C$8:$C129))</f>
        <v>3</v>
      </c>
      <c r="AF129" s="59"/>
      <c r="AG129" s="56"/>
    </row>
    <row r="130" spans="1:33" ht="19.899999999999999" hidden="1" customHeight="1">
      <c r="A130" s="839"/>
      <c r="B130" s="888"/>
      <c r="C130" s="847"/>
      <c r="D130" s="851"/>
      <c r="E130" s="803"/>
      <c r="F130" s="152"/>
      <c r="G130" s="152"/>
      <c r="H130" s="152">
        <f>MROUND(INDEX($C:$C,MATCH(AD130,$AD:$AD,0))*G130/1000,1)</f>
        <v>0</v>
      </c>
      <c r="I130" s="152" t="str">
        <f t="shared" ref="I130" si="14">H130&amp;+"K"</f>
        <v>0K</v>
      </c>
      <c r="J130" s="152"/>
      <c r="K130" s="878"/>
      <c r="L130" s="882"/>
      <c r="M130" s="882"/>
      <c r="N130" s="884"/>
      <c r="O130" s="882"/>
      <c r="P130" s="882"/>
      <c r="Q130" s="882"/>
      <c r="R130" s="880"/>
      <c r="S130" s="756"/>
      <c r="T130" s="756"/>
      <c r="U130" s="825"/>
      <c r="V130" s="826"/>
      <c r="W130" s="756"/>
      <c r="X130" s="756"/>
      <c r="Y130" s="756"/>
      <c r="Z130" s="756"/>
      <c r="AA130" s="873"/>
      <c r="AB130" s="874"/>
      <c r="AC130" s="30"/>
      <c r="AD130" s="248">
        <f>IF($C130=0,COUNTA($C$8:$C129),COUNTA($C$8:$C130))</f>
        <v>3</v>
      </c>
      <c r="AF130" s="59"/>
      <c r="AG130" s="56"/>
    </row>
    <row r="131" spans="1:33" ht="19.899999999999999" hidden="1" customHeight="1" thickBot="1">
      <c r="A131" s="839"/>
      <c r="B131" s="888"/>
      <c r="C131" s="847"/>
      <c r="D131" s="851"/>
      <c r="E131" s="864"/>
      <c r="F131" s="292"/>
      <c r="G131" s="292"/>
      <c r="H131" s="292">
        <f>MROUND(INDEX($C:$C,MATCH(AD131,$AD:$AD,0))*G131/1000,1)</f>
        <v>0</v>
      </c>
      <c r="I131" s="292" t="str">
        <f t="shared" si="13"/>
        <v>0K</v>
      </c>
      <c r="J131" s="292"/>
      <c r="K131" s="824"/>
      <c r="L131" s="882"/>
      <c r="M131" s="882"/>
      <c r="N131" s="884"/>
      <c r="O131" s="882"/>
      <c r="P131" s="882"/>
      <c r="Q131" s="882"/>
      <c r="R131" s="880"/>
      <c r="S131" s="761"/>
      <c r="T131" s="761"/>
      <c r="U131" s="758"/>
      <c r="V131" s="760"/>
      <c r="W131" s="761"/>
      <c r="X131" s="761"/>
      <c r="Y131" s="761"/>
      <c r="Z131" s="761"/>
      <c r="AA131" s="873"/>
      <c r="AB131" s="874"/>
      <c r="AC131" s="30"/>
      <c r="AD131" s="248">
        <f>IF($C131=0,COUNTA($C$8:$C130),COUNTA($C$8:$C131))</f>
        <v>3</v>
      </c>
      <c r="AF131" s="59"/>
      <c r="AG131" s="56"/>
    </row>
    <row r="132" spans="1:33" ht="19.899999999999999" customHeight="1">
      <c r="A132" s="839"/>
      <c r="B132" s="888"/>
      <c r="C132" s="847"/>
      <c r="D132" s="851"/>
      <c r="E132" s="896" t="s">
        <v>311</v>
      </c>
      <c r="F132" s="142" t="s">
        <v>655</v>
      </c>
      <c r="G132" s="149">
        <v>58.5</v>
      </c>
      <c r="H132" s="150">
        <f>MROUND(INDEX($C:$C,MATCH(AD132,$AD:$AD,0))*G132/1000,1)</f>
        <v>80</v>
      </c>
      <c r="I132" s="150" t="str">
        <f t="shared" si="13"/>
        <v>80K</v>
      </c>
      <c r="J132" s="150"/>
      <c r="K132" s="894" t="s">
        <v>481</v>
      </c>
      <c r="L132" s="882"/>
      <c r="M132" s="882"/>
      <c r="N132" s="884"/>
      <c r="O132" s="882"/>
      <c r="P132" s="882"/>
      <c r="Q132" s="882"/>
      <c r="R132" s="880"/>
      <c r="S132" s="755"/>
      <c r="T132" s="755"/>
      <c r="U132" s="757"/>
      <c r="V132" s="759"/>
      <c r="W132" s="755"/>
      <c r="X132" s="755"/>
      <c r="Y132" s="755"/>
      <c r="Z132" s="755"/>
      <c r="AA132" s="873"/>
      <c r="AB132" s="874"/>
      <c r="AC132" s="19"/>
      <c r="AD132" s="248">
        <f>IF($C132=0,COUNTA($C$8:$C131),COUNTA($C$8:$C132))</f>
        <v>3</v>
      </c>
      <c r="AF132" s="59"/>
      <c r="AG132" s="56"/>
    </row>
    <row r="133" spans="1:33" ht="19.899999999999999" customHeight="1">
      <c r="A133" s="839"/>
      <c r="B133" s="888"/>
      <c r="C133" s="847"/>
      <c r="D133" s="851"/>
      <c r="E133" s="897"/>
      <c r="F133" s="146" t="s">
        <v>125</v>
      </c>
      <c r="G133" s="152">
        <v>15</v>
      </c>
      <c r="H133" s="174">
        <f>MROUND(INDEX($C:$C,MATCH(AD133,$AD:$AD,0))*G133/1000,3)</f>
        <v>21</v>
      </c>
      <c r="I133" s="174" t="str">
        <f t="shared" si="13"/>
        <v>21K</v>
      </c>
      <c r="J133" s="174"/>
      <c r="K133" s="895"/>
      <c r="L133" s="882"/>
      <c r="M133" s="882"/>
      <c r="N133" s="884"/>
      <c r="O133" s="882"/>
      <c r="P133" s="882"/>
      <c r="Q133" s="882"/>
      <c r="R133" s="880"/>
      <c r="S133" s="866"/>
      <c r="T133" s="866"/>
      <c r="U133" s="867"/>
      <c r="V133" s="868"/>
      <c r="W133" s="866"/>
      <c r="X133" s="866"/>
      <c r="Y133" s="866"/>
      <c r="Z133" s="866"/>
      <c r="AA133" s="873"/>
      <c r="AB133" s="874"/>
      <c r="AC133" s="19"/>
      <c r="AD133" s="248">
        <f>IF($C133=0,COUNTA($C$8:$C132),COUNTA($C$8:$C133))</f>
        <v>3</v>
      </c>
      <c r="AF133" s="59"/>
      <c r="AG133" s="56"/>
    </row>
    <row r="134" spans="1:33" ht="19.899999999999999" customHeight="1">
      <c r="A134" s="839"/>
      <c r="B134" s="888"/>
      <c r="C134" s="847"/>
      <c r="D134" s="851"/>
      <c r="E134" s="897"/>
      <c r="F134" s="661" t="s">
        <v>618</v>
      </c>
      <c r="G134" s="152">
        <v>27</v>
      </c>
      <c r="H134" s="174">
        <f>MROUND(INDEX($C:$C,MATCH(AD134,$AD:$AD,0))*G134/1000,4.8)</f>
        <v>38.4</v>
      </c>
      <c r="I134" s="174" t="str">
        <f t="shared" si="13"/>
        <v>38.4K</v>
      </c>
      <c r="J134" s="174"/>
      <c r="K134" s="895"/>
      <c r="L134" s="882"/>
      <c r="M134" s="882"/>
      <c r="N134" s="884"/>
      <c r="O134" s="882"/>
      <c r="P134" s="882"/>
      <c r="Q134" s="882"/>
      <c r="R134" s="880"/>
      <c r="S134" s="866"/>
      <c r="T134" s="866"/>
      <c r="U134" s="867"/>
      <c r="V134" s="868"/>
      <c r="W134" s="866"/>
      <c r="X134" s="866"/>
      <c r="Y134" s="866"/>
      <c r="Z134" s="866"/>
      <c r="AA134" s="873"/>
      <c r="AB134" s="874"/>
      <c r="AC134" s="19"/>
      <c r="AD134" s="248">
        <f>IF($C134=0,COUNTA($C$8:$C133),COUNTA($C$8:$C134))</f>
        <v>3</v>
      </c>
      <c r="AF134" s="59"/>
      <c r="AG134" s="56"/>
    </row>
    <row r="135" spans="1:33" ht="19.899999999999999" customHeight="1">
      <c r="A135" s="839"/>
      <c r="B135" s="888"/>
      <c r="C135" s="847"/>
      <c r="D135" s="851"/>
      <c r="E135" s="897"/>
      <c r="F135" s="152" t="s">
        <v>124</v>
      </c>
      <c r="G135" s="152">
        <v>7</v>
      </c>
      <c r="H135" s="174">
        <f t="shared" ref="H135:H141" si="15">MROUND(INDEX($C:$C,MATCH(AD135,$AD:$AD,0))*G135/1000,1)</f>
        <v>10</v>
      </c>
      <c r="I135" s="174" t="str">
        <f t="shared" si="13"/>
        <v>10K</v>
      </c>
      <c r="J135" s="174"/>
      <c r="K135" s="895"/>
      <c r="L135" s="882"/>
      <c r="M135" s="882"/>
      <c r="N135" s="884"/>
      <c r="O135" s="882"/>
      <c r="P135" s="882"/>
      <c r="Q135" s="882"/>
      <c r="R135" s="880"/>
      <c r="S135" s="866"/>
      <c r="T135" s="866"/>
      <c r="U135" s="867"/>
      <c r="V135" s="868"/>
      <c r="W135" s="866"/>
      <c r="X135" s="866"/>
      <c r="Y135" s="866"/>
      <c r="Z135" s="866"/>
      <c r="AA135" s="873"/>
      <c r="AB135" s="874"/>
      <c r="AC135" s="19"/>
      <c r="AD135" s="248">
        <f>IF($C135=0,COUNTA($C$8:$C134),COUNTA($C$8:$C135))</f>
        <v>3</v>
      </c>
      <c r="AF135" s="59"/>
      <c r="AG135" s="56"/>
    </row>
    <row r="136" spans="1:33" ht="19.899999999999999" customHeight="1" thickBot="1">
      <c r="A136" s="839"/>
      <c r="B136" s="888"/>
      <c r="C136" s="847"/>
      <c r="D136" s="851"/>
      <c r="E136" s="897"/>
      <c r="F136" s="152" t="s">
        <v>127</v>
      </c>
      <c r="G136" s="152"/>
      <c r="H136" s="174">
        <f t="shared" si="15"/>
        <v>0</v>
      </c>
      <c r="I136" s="174" t="s">
        <v>656</v>
      </c>
      <c r="J136" s="174"/>
      <c r="K136" s="816"/>
      <c r="L136" s="882"/>
      <c r="M136" s="882"/>
      <c r="N136" s="884"/>
      <c r="O136" s="882"/>
      <c r="P136" s="882"/>
      <c r="Q136" s="882"/>
      <c r="R136" s="880"/>
      <c r="S136" s="866"/>
      <c r="T136" s="866"/>
      <c r="U136" s="867"/>
      <c r="V136" s="868"/>
      <c r="W136" s="866"/>
      <c r="X136" s="866"/>
      <c r="Y136" s="866"/>
      <c r="Z136" s="866"/>
      <c r="AA136" s="873"/>
      <c r="AB136" s="874"/>
      <c r="AC136" s="19"/>
      <c r="AD136" s="248">
        <f>IF($C136=0,COUNTA($C$8:$C135),COUNTA($C$8:$C136))</f>
        <v>3</v>
      </c>
      <c r="AF136" s="59"/>
      <c r="AG136" s="56"/>
    </row>
    <row r="137" spans="1:33" ht="19.899999999999999" hidden="1" customHeight="1">
      <c r="A137" s="839"/>
      <c r="B137" s="888"/>
      <c r="C137" s="847"/>
      <c r="D137" s="851"/>
      <c r="E137" s="897"/>
      <c r="F137" s="152"/>
      <c r="G137" s="152"/>
      <c r="H137" s="174">
        <f t="shared" si="15"/>
        <v>0</v>
      </c>
      <c r="I137" s="174" t="str">
        <f t="shared" si="13"/>
        <v>0K</v>
      </c>
      <c r="J137" s="174"/>
      <c r="K137" s="816"/>
      <c r="L137" s="882"/>
      <c r="M137" s="882"/>
      <c r="N137" s="884"/>
      <c r="O137" s="882"/>
      <c r="P137" s="882"/>
      <c r="Q137" s="882"/>
      <c r="R137" s="880"/>
      <c r="S137" s="866"/>
      <c r="T137" s="866"/>
      <c r="U137" s="867"/>
      <c r="V137" s="868"/>
      <c r="W137" s="866"/>
      <c r="X137" s="866"/>
      <c r="Y137" s="866"/>
      <c r="Z137" s="866"/>
      <c r="AA137" s="873"/>
      <c r="AB137" s="874"/>
      <c r="AC137" s="19"/>
      <c r="AD137" s="248">
        <f>IF($C137=0,COUNTA($C$8:$C136),COUNTA($C$8:$C137))</f>
        <v>3</v>
      </c>
      <c r="AF137" s="59"/>
      <c r="AG137" s="56"/>
    </row>
    <row r="138" spans="1:33" ht="19.899999999999999" hidden="1" customHeight="1">
      <c r="A138" s="839"/>
      <c r="B138" s="888"/>
      <c r="C138" s="847"/>
      <c r="D138" s="851"/>
      <c r="E138" s="897"/>
      <c r="F138" s="152"/>
      <c r="G138" s="152"/>
      <c r="H138" s="174">
        <f t="shared" si="15"/>
        <v>0</v>
      </c>
      <c r="I138" s="174" t="str">
        <f t="shared" si="13"/>
        <v>0K</v>
      </c>
      <c r="J138" s="174"/>
      <c r="K138" s="816"/>
      <c r="L138" s="882"/>
      <c r="M138" s="882"/>
      <c r="N138" s="884"/>
      <c r="O138" s="882"/>
      <c r="P138" s="882"/>
      <c r="Q138" s="882"/>
      <c r="R138" s="880"/>
      <c r="S138" s="866"/>
      <c r="T138" s="866"/>
      <c r="U138" s="867"/>
      <c r="V138" s="868"/>
      <c r="W138" s="866"/>
      <c r="X138" s="866"/>
      <c r="Y138" s="866"/>
      <c r="Z138" s="866"/>
      <c r="AA138" s="873"/>
      <c r="AB138" s="874"/>
      <c r="AC138" s="19"/>
      <c r="AD138" s="248">
        <f>IF($C138=0,COUNTA($C$8:$C137),COUNTA($C$8:$C138))</f>
        <v>3</v>
      </c>
      <c r="AF138" s="59"/>
      <c r="AG138" s="56"/>
    </row>
    <row r="139" spans="1:33" ht="19.899999999999999" hidden="1" customHeight="1">
      <c r="A139" s="839"/>
      <c r="B139" s="888"/>
      <c r="C139" s="847"/>
      <c r="D139" s="851"/>
      <c r="E139" s="897"/>
      <c r="F139" s="152"/>
      <c r="G139" s="152"/>
      <c r="H139" s="174">
        <f t="shared" si="15"/>
        <v>0</v>
      </c>
      <c r="I139" s="174" t="str">
        <f t="shared" si="13"/>
        <v>0K</v>
      </c>
      <c r="J139" s="174"/>
      <c r="K139" s="816"/>
      <c r="L139" s="882"/>
      <c r="M139" s="882"/>
      <c r="N139" s="884"/>
      <c r="O139" s="882"/>
      <c r="P139" s="882"/>
      <c r="Q139" s="882"/>
      <c r="R139" s="880"/>
      <c r="S139" s="866"/>
      <c r="T139" s="866"/>
      <c r="U139" s="867"/>
      <c r="V139" s="868"/>
      <c r="W139" s="866"/>
      <c r="X139" s="866"/>
      <c r="Y139" s="866"/>
      <c r="Z139" s="866"/>
      <c r="AA139" s="873"/>
      <c r="AB139" s="874"/>
      <c r="AC139" s="19"/>
      <c r="AD139" s="248">
        <f>IF($C139=0,COUNTA($C$8:$C138),COUNTA($C$8:$C139))</f>
        <v>3</v>
      </c>
      <c r="AF139" s="59"/>
      <c r="AG139" s="56"/>
    </row>
    <row r="140" spans="1:33" ht="19.899999999999999" hidden="1" customHeight="1" thickBot="1">
      <c r="A140" s="839"/>
      <c r="B140" s="888"/>
      <c r="C140" s="847"/>
      <c r="D140" s="851"/>
      <c r="E140" s="898"/>
      <c r="F140" s="152"/>
      <c r="G140" s="152"/>
      <c r="H140" s="292">
        <f t="shared" si="15"/>
        <v>0</v>
      </c>
      <c r="I140" s="219" t="str">
        <f t="shared" si="13"/>
        <v>0K</v>
      </c>
      <c r="J140" s="219"/>
      <c r="K140" s="817"/>
      <c r="L140" s="882"/>
      <c r="M140" s="882"/>
      <c r="N140" s="884"/>
      <c r="O140" s="882"/>
      <c r="P140" s="882"/>
      <c r="Q140" s="882"/>
      <c r="R140" s="880"/>
      <c r="S140" s="831"/>
      <c r="T140" s="831"/>
      <c r="U140" s="833"/>
      <c r="V140" s="835"/>
      <c r="W140" s="831"/>
      <c r="X140" s="831"/>
      <c r="Y140" s="831"/>
      <c r="Z140" s="831"/>
      <c r="AA140" s="873"/>
      <c r="AB140" s="874"/>
      <c r="AC140" s="19"/>
      <c r="AD140" s="248">
        <f>IF($C140=0,COUNTA($C$8:$C139),COUNTA($C$8:$C140))</f>
        <v>3</v>
      </c>
      <c r="AF140" s="59"/>
      <c r="AG140" s="56"/>
    </row>
    <row r="141" spans="1:33" ht="19.899999999999999" customHeight="1">
      <c r="A141" s="839"/>
      <c r="B141" s="888"/>
      <c r="C141" s="847"/>
      <c r="D141" s="851"/>
      <c r="E141" s="869" t="s">
        <v>63</v>
      </c>
      <c r="F141" s="150" t="s">
        <v>631</v>
      </c>
      <c r="G141" s="150">
        <v>70</v>
      </c>
      <c r="H141" s="150">
        <f t="shared" si="15"/>
        <v>96</v>
      </c>
      <c r="I141" s="150" t="str">
        <f>H141&amp;+"K"</f>
        <v>96K</v>
      </c>
      <c r="J141" s="150"/>
      <c r="K141" s="823" t="s">
        <v>650</v>
      </c>
      <c r="L141" s="882"/>
      <c r="M141" s="882"/>
      <c r="N141" s="884"/>
      <c r="O141" s="882"/>
      <c r="P141" s="882"/>
      <c r="Q141" s="882"/>
      <c r="R141" s="880"/>
      <c r="S141" s="755"/>
      <c r="T141" s="755"/>
      <c r="U141" s="757"/>
      <c r="V141" s="759"/>
      <c r="W141" s="755"/>
      <c r="X141" s="755"/>
      <c r="Y141" s="755"/>
      <c r="Z141" s="755"/>
      <c r="AA141" s="873"/>
      <c r="AB141" s="874"/>
      <c r="AC141" s="19"/>
      <c r="AD141" s="248">
        <f>IF($C141=0,COUNTA($C$8:$C140),COUNTA($C$8:$C141))</f>
        <v>3</v>
      </c>
      <c r="AF141" s="59"/>
      <c r="AG141" s="56"/>
    </row>
    <row r="142" spans="1:33" ht="19.899999999999999" customHeight="1" thickBot="1">
      <c r="A142" s="839"/>
      <c r="B142" s="888"/>
      <c r="C142" s="847"/>
      <c r="D142" s="851"/>
      <c r="E142" s="864"/>
      <c r="F142" s="294" t="s">
        <v>379</v>
      </c>
      <c r="G142" s="294">
        <v>0.4</v>
      </c>
      <c r="H142" s="292">
        <f>MROUND(INDEX($C:$C,MATCH(AD142,$AD:$AD,0))*G142/1000,0.1)</f>
        <v>0.5</v>
      </c>
      <c r="I142" s="292" t="str">
        <f>H142&amp;+"K"</f>
        <v>0.5K</v>
      </c>
      <c r="J142" s="292"/>
      <c r="K142" s="870"/>
      <c r="L142" s="882"/>
      <c r="M142" s="882"/>
      <c r="N142" s="884"/>
      <c r="O142" s="882"/>
      <c r="P142" s="882"/>
      <c r="Q142" s="882"/>
      <c r="R142" s="880"/>
      <c r="S142" s="761"/>
      <c r="T142" s="761"/>
      <c r="U142" s="758"/>
      <c r="V142" s="760"/>
      <c r="W142" s="761"/>
      <c r="X142" s="761"/>
      <c r="Y142" s="761"/>
      <c r="Z142" s="761"/>
      <c r="AA142" s="873"/>
      <c r="AB142" s="874"/>
      <c r="AC142" s="19"/>
      <c r="AD142" s="248">
        <f>IF($C142=0,COUNTA($C$8:$C141),COUNTA($C$8:$C142))</f>
        <v>3</v>
      </c>
      <c r="AF142" s="59"/>
      <c r="AG142" s="56"/>
    </row>
    <row r="143" spans="1:33" ht="19.899999999999999" customHeight="1">
      <c r="A143" s="839"/>
      <c r="B143" s="888"/>
      <c r="C143" s="847"/>
      <c r="D143" s="851"/>
      <c r="E143" s="803" t="s">
        <v>619</v>
      </c>
      <c r="F143" s="162" t="s">
        <v>657</v>
      </c>
      <c r="G143" s="152">
        <v>34</v>
      </c>
      <c r="H143" s="206">
        <f>MROUND(INDEX($C:$C,MATCH(AD143,$AD:$AD,0))*G143/1000,1)</f>
        <v>47</v>
      </c>
      <c r="I143" s="144" t="s">
        <v>658</v>
      </c>
      <c r="J143" s="162"/>
      <c r="K143" s="805" t="s">
        <v>653</v>
      </c>
      <c r="L143" s="882"/>
      <c r="M143" s="882"/>
      <c r="N143" s="884"/>
      <c r="O143" s="882"/>
      <c r="P143" s="882"/>
      <c r="Q143" s="882"/>
      <c r="R143" s="880"/>
      <c r="S143" s="756"/>
      <c r="T143" s="756"/>
      <c r="U143" s="825"/>
      <c r="V143" s="826"/>
      <c r="W143" s="756"/>
      <c r="X143" s="756"/>
      <c r="Y143" s="756"/>
      <c r="Z143" s="756"/>
      <c r="AA143" s="873"/>
      <c r="AB143" s="874"/>
      <c r="AC143" s="19"/>
      <c r="AD143" s="248">
        <f>IF($C143=0,COUNTA($C$8:$C142),COUNTA($C$8:$C143))</f>
        <v>3</v>
      </c>
      <c r="AF143" s="59"/>
      <c r="AG143" s="56"/>
    </row>
    <row r="144" spans="1:33" ht="19.899999999999999" customHeight="1">
      <c r="A144" s="839"/>
      <c r="B144" s="888"/>
      <c r="C144" s="847"/>
      <c r="D144" s="851"/>
      <c r="E144" s="803"/>
      <c r="F144" s="162" t="s">
        <v>659</v>
      </c>
      <c r="G144" s="152">
        <v>15</v>
      </c>
      <c r="H144" s="206">
        <f>MROUND(INDEX($C:$C,MATCH(AD144,$AD:$AD,0))*G144/1000,3)</f>
        <v>21</v>
      </c>
      <c r="I144" s="144" t="str">
        <f t="shared" ref="I144:I145" si="16">H144&amp;+"K"</f>
        <v>21K</v>
      </c>
      <c r="J144" s="162"/>
      <c r="K144" s="805"/>
      <c r="L144" s="882"/>
      <c r="M144" s="882"/>
      <c r="N144" s="884"/>
      <c r="O144" s="882"/>
      <c r="P144" s="882"/>
      <c r="Q144" s="882"/>
      <c r="R144" s="880"/>
      <c r="S144" s="756"/>
      <c r="T144" s="756"/>
      <c r="U144" s="825"/>
      <c r="V144" s="826"/>
      <c r="W144" s="756"/>
      <c r="X144" s="756"/>
      <c r="Y144" s="756"/>
      <c r="Z144" s="756"/>
      <c r="AA144" s="873"/>
      <c r="AB144" s="874"/>
      <c r="AC144" s="19"/>
      <c r="AD144" s="248">
        <f>IF($C144=0,COUNTA($C$8:$C143),COUNTA($C$8:$C144))</f>
        <v>3</v>
      </c>
      <c r="AF144" s="59"/>
      <c r="AG144" s="56"/>
    </row>
    <row r="145" spans="1:34" ht="19.899999999999999" customHeight="1" thickBot="1">
      <c r="A145" s="839"/>
      <c r="B145" s="888"/>
      <c r="C145" s="847"/>
      <c r="D145" s="851"/>
      <c r="E145" s="803"/>
      <c r="F145" s="162" t="s">
        <v>660</v>
      </c>
      <c r="G145" s="152">
        <v>15</v>
      </c>
      <c r="H145" s="206">
        <f>MROUND(INDEX($C:$C,MATCH(AD145,$AD:$AD,0))*G145/1000,1)</f>
        <v>21</v>
      </c>
      <c r="I145" s="144" t="str">
        <f t="shared" si="16"/>
        <v>21K</v>
      </c>
      <c r="J145" s="162"/>
      <c r="K145" s="805"/>
      <c r="L145" s="882"/>
      <c r="M145" s="882"/>
      <c r="N145" s="884"/>
      <c r="O145" s="882"/>
      <c r="P145" s="882"/>
      <c r="Q145" s="882"/>
      <c r="R145" s="880"/>
      <c r="S145" s="756"/>
      <c r="T145" s="756"/>
      <c r="U145" s="825"/>
      <c r="V145" s="826"/>
      <c r="W145" s="756"/>
      <c r="X145" s="756"/>
      <c r="Y145" s="756"/>
      <c r="Z145" s="756"/>
      <c r="AA145" s="873"/>
      <c r="AB145" s="874"/>
      <c r="AC145" s="19"/>
      <c r="AD145" s="248">
        <f>IF($C145=0,COUNTA($C$8:$C143),COUNTA($C$8:$C145))</f>
        <v>3</v>
      </c>
      <c r="AF145" s="59"/>
      <c r="AG145" s="56"/>
    </row>
    <row r="146" spans="1:34" ht="18" hidden="1" customHeight="1" thickBot="1">
      <c r="A146" s="839"/>
      <c r="B146" s="888"/>
      <c r="C146" s="847"/>
      <c r="D146" s="851"/>
      <c r="E146" s="803"/>
      <c r="F146" s="152"/>
      <c r="G146" s="152"/>
      <c r="H146" s="206"/>
      <c r="I146" s="144"/>
      <c r="J146" s="162"/>
      <c r="K146" s="805"/>
      <c r="L146" s="882"/>
      <c r="M146" s="882"/>
      <c r="N146" s="884"/>
      <c r="O146" s="882"/>
      <c r="P146" s="882"/>
      <c r="Q146" s="882"/>
      <c r="R146" s="880"/>
      <c r="S146" s="756"/>
      <c r="T146" s="756"/>
      <c r="U146" s="825"/>
      <c r="V146" s="826"/>
      <c r="W146" s="756"/>
      <c r="X146" s="756"/>
      <c r="Y146" s="756"/>
      <c r="Z146" s="756"/>
      <c r="AA146" s="873"/>
      <c r="AB146" s="874"/>
      <c r="AC146" s="19"/>
      <c r="AD146" s="248">
        <f>IF($C146=0,COUNTA($C$8:$C145),COUNTA($C$8:$C146))</f>
        <v>3</v>
      </c>
      <c r="AF146" s="59"/>
      <c r="AG146" s="56"/>
    </row>
    <row r="147" spans="1:34" ht="22.9" hidden="1" customHeight="1">
      <c r="A147" s="839"/>
      <c r="B147" s="888"/>
      <c r="C147" s="847"/>
      <c r="D147" s="851"/>
      <c r="E147" s="803"/>
      <c r="F147" s="162"/>
      <c r="G147" s="162"/>
      <c r="H147" s="162">
        <f>MROUND(INDEX($C:$C,MATCH(AD147,$AD:$AD,0))*G147/1000,1)</f>
        <v>0</v>
      </c>
      <c r="I147" s="162" t="str">
        <f t="shared" si="13"/>
        <v>0K</v>
      </c>
      <c r="J147" s="162"/>
      <c r="K147" s="805"/>
      <c r="L147" s="882"/>
      <c r="M147" s="882"/>
      <c r="N147" s="884"/>
      <c r="O147" s="882"/>
      <c r="P147" s="882"/>
      <c r="Q147" s="882"/>
      <c r="R147" s="880"/>
      <c r="S147" s="756"/>
      <c r="T147" s="756"/>
      <c r="U147" s="825"/>
      <c r="V147" s="826"/>
      <c r="W147" s="756"/>
      <c r="X147" s="756"/>
      <c r="Y147" s="756"/>
      <c r="Z147" s="756"/>
      <c r="AA147" s="873"/>
      <c r="AB147" s="874"/>
      <c r="AC147" s="19"/>
      <c r="AD147" s="248">
        <f>IF($C147=0,COUNTA($C$8:$C146),COUNTA($C$8:$C147))</f>
        <v>3</v>
      </c>
      <c r="AF147" s="59"/>
      <c r="AG147" s="56"/>
    </row>
    <row r="148" spans="1:34" ht="22.9" hidden="1" customHeight="1">
      <c r="A148" s="839"/>
      <c r="B148" s="888"/>
      <c r="C148" s="847"/>
      <c r="D148" s="851"/>
      <c r="E148" s="803"/>
      <c r="F148" s="162"/>
      <c r="G148" s="162"/>
      <c r="H148" s="162">
        <f>MROUND(INDEX($C:$C,MATCH(AD148,$AD:$AD,0))*G148/1000,1)</f>
        <v>0</v>
      </c>
      <c r="I148" s="162" t="str">
        <f t="shared" si="13"/>
        <v>0K</v>
      </c>
      <c r="J148" s="152"/>
      <c r="K148" s="805"/>
      <c r="L148" s="882"/>
      <c r="M148" s="882"/>
      <c r="N148" s="884"/>
      <c r="O148" s="882"/>
      <c r="P148" s="882"/>
      <c r="Q148" s="882"/>
      <c r="R148" s="880"/>
      <c r="S148" s="756"/>
      <c r="T148" s="756"/>
      <c r="U148" s="825"/>
      <c r="V148" s="826"/>
      <c r="W148" s="756"/>
      <c r="X148" s="756"/>
      <c r="Y148" s="756"/>
      <c r="Z148" s="756"/>
      <c r="AA148" s="873"/>
      <c r="AB148" s="874"/>
      <c r="AC148" s="19"/>
      <c r="AD148" s="248">
        <f>IF($C148=0,COUNTA($C$8:$C147),COUNTA($C$8:$C148))</f>
        <v>3</v>
      </c>
      <c r="AF148" s="59"/>
      <c r="AG148" s="56"/>
    </row>
    <row r="149" spans="1:34" ht="22.9" hidden="1" customHeight="1">
      <c r="A149" s="839"/>
      <c r="B149" s="888"/>
      <c r="C149" s="847"/>
      <c r="D149" s="851"/>
      <c r="E149" s="803"/>
      <c r="F149" s="162"/>
      <c r="G149" s="162"/>
      <c r="H149" s="162">
        <f>MROUND(INDEX($C:$C,MATCH(AD149,$AD:$AD,0))*G149/1000,1)</f>
        <v>0</v>
      </c>
      <c r="I149" s="162" t="str">
        <f t="shared" si="13"/>
        <v>0K</v>
      </c>
      <c r="J149" s="162"/>
      <c r="K149" s="805"/>
      <c r="L149" s="882"/>
      <c r="M149" s="882"/>
      <c r="N149" s="884"/>
      <c r="O149" s="882"/>
      <c r="P149" s="882"/>
      <c r="Q149" s="882"/>
      <c r="R149" s="880"/>
      <c r="S149" s="756"/>
      <c r="T149" s="756"/>
      <c r="U149" s="825"/>
      <c r="V149" s="826"/>
      <c r="W149" s="756"/>
      <c r="X149" s="756"/>
      <c r="Y149" s="756"/>
      <c r="Z149" s="756"/>
      <c r="AA149" s="873"/>
      <c r="AB149" s="874"/>
      <c r="AC149" s="19"/>
      <c r="AD149" s="248">
        <f>IF($C149=0,COUNTA($C$8:$C148),COUNTA($C$8:$C149))</f>
        <v>3</v>
      </c>
      <c r="AF149" s="59"/>
      <c r="AG149" s="56"/>
    </row>
    <row r="150" spans="1:34" ht="22.9" hidden="1" customHeight="1">
      <c r="A150" s="839"/>
      <c r="B150" s="888"/>
      <c r="C150" s="847"/>
      <c r="D150" s="851"/>
      <c r="E150" s="803"/>
      <c r="F150" s="162"/>
      <c r="G150" s="162"/>
      <c r="H150" s="162">
        <f>MROUND(INDEX($C:$C,MATCH(AD150,$AD:$AD,0))*G150/1000,1)</f>
        <v>0</v>
      </c>
      <c r="I150" s="162" t="str">
        <f t="shared" si="13"/>
        <v>0K</v>
      </c>
      <c r="J150" s="152"/>
      <c r="K150" s="805"/>
      <c r="L150" s="882"/>
      <c r="M150" s="882"/>
      <c r="N150" s="884"/>
      <c r="O150" s="882"/>
      <c r="P150" s="882"/>
      <c r="Q150" s="882"/>
      <c r="R150" s="880"/>
      <c r="S150" s="866"/>
      <c r="T150" s="866"/>
      <c r="U150" s="867"/>
      <c r="V150" s="868"/>
      <c r="W150" s="866"/>
      <c r="X150" s="866"/>
      <c r="Y150" s="866"/>
      <c r="Z150" s="866"/>
      <c r="AA150" s="873"/>
      <c r="AB150" s="874"/>
      <c r="AC150" s="19"/>
      <c r="AD150" s="248">
        <f>IF($C150=0,COUNTA($C$8:$C149),COUNTA($C$8:$C150))</f>
        <v>3</v>
      </c>
      <c r="AF150" s="59"/>
      <c r="AG150" s="56"/>
    </row>
    <row r="151" spans="1:34" ht="22.9" hidden="1" customHeight="1" thickBot="1">
      <c r="A151" s="839"/>
      <c r="B151" s="888"/>
      <c r="C151" s="847"/>
      <c r="D151" s="851"/>
      <c r="E151" s="864"/>
      <c r="F151" s="162"/>
      <c r="G151" s="162"/>
      <c r="H151" s="292">
        <f>MROUND(INDEX($C:$C,MATCH(AD151,$AD:$AD,0))*G151/1000,1)</f>
        <v>0</v>
      </c>
      <c r="I151" s="292" t="str">
        <f t="shared" si="13"/>
        <v>0K</v>
      </c>
      <c r="J151" s="292"/>
      <c r="K151" s="865"/>
      <c r="L151" s="882"/>
      <c r="M151" s="882"/>
      <c r="N151" s="884"/>
      <c r="O151" s="882"/>
      <c r="P151" s="882"/>
      <c r="Q151" s="882"/>
      <c r="R151" s="880"/>
      <c r="S151" s="831"/>
      <c r="T151" s="831"/>
      <c r="U151" s="833"/>
      <c r="V151" s="835"/>
      <c r="W151" s="831"/>
      <c r="X151" s="831"/>
      <c r="Y151" s="831"/>
      <c r="Z151" s="831"/>
      <c r="AA151" s="873"/>
      <c r="AB151" s="874"/>
      <c r="AC151" s="19"/>
      <c r="AD151" s="248">
        <f>IF($C151=0,COUNTA($C$8:$C150),COUNTA($C$8:$C151))</f>
        <v>3</v>
      </c>
      <c r="AF151" s="59"/>
      <c r="AG151" s="56"/>
    </row>
    <row r="152" spans="1:34" ht="22.9" hidden="1" customHeight="1" thickBot="1">
      <c r="A152" s="839"/>
      <c r="B152" s="888"/>
      <c r="C152" s="847"/>
      <c r="D152" s="851"/>
      <c r="E152" s="397" t="s">
        <v>541</v>
      </c>
      <c r="F152" s="836" t="s">
        <v>661</v>
      </c>
      <c r="G152" s="837"/>
      <c r="H152" s="837"/>
      <c r="I152" s="837"/>
      <c r="J152" s="365"/>
      <c r="K152" s="670"/>
      <c r="L152" s="882"/>
      <c r="M152" s="882"/>
      <c r="N152" s="884"/>
      <c r="O152" s="882"/>
      <c r="P152" s="882"/>
      <c r="Q152" s="882"/>
      <c r="R152" s="880"/>
      <c r="S152" s="364"/>
      <c r="T152" s="364"/>
      <c r="U152" s="362"/>
      <c r="V152" s="363"/>
      <c r="W152" s="364"/>
      <c r="X152" s="364"/>
      <c r="Y152" s="364"/>
      <c r="Z152" s="364"/>
      <c r="AA152" s="873"/>
      <c r="AB152" s="874"/>
      <c r="AC152" s="19"/>
      <c r="AF152" s="59"/>
      <c r="AG152" s="56"/>
    </row>
    <row r="153" spans="1:34" ht="18" customHeight="1" thickBot="1">
      <c r="A153" s="886"/>
      <c r="B153" s="889"/>
      <c r="C153" s="890"/>
      <c r="D153" s="891"/>
      <c r="E153" s="662" t="s">
        <v>924</v>
      </c>
      <c r="F153" s="836" t="s">
        <v>662</v>
      </c>
      <c r="G153" s="837"/>
      <c r="H153" s="837"/>
      <c r="I153" s="837"/>
      <c r="J153" s="377"/>
      <c r="K153" s="378" t="s">
        <v>474</v>
      </c>
      <c r="L153" s="883"/>
      <c r="M153" s="883"/>
      <c r="N153" s="885"/>
      <c r="O153" s="883"/>
      <c r="P153" s="883"/>
      <c r="Q153" s="883"/>
      <c r="R153" s="881"/>
      <c r="S153" s="32"/>
      <c r="T153" s="32"/>
      <c r="U153" s="35"/>
      <c r="V153" s="34"/>
      <c r="W153" s="32"/>
      <c r="X153" s="32"/>
      <c r="Y153" s="32"/>
      <c r="Z153" s="32"/>
      <c r="AA153" s="875"/>
      <c r="AB153" s="876"/>
      <c r="AC153" s="19"/>
      <c r="AD153" s="248">
        <f>IF($C153=0,COUNTA($C$8:$C151),COUNTA($C$8:$C153))</f>
        <v>3</v>
      </c>
      <c r="AF153" s="59"/>
      <c r="AG153" s="56"/>
      <c r="AH153" s="256"/>
    </row>
    <row r="154" spans="1:34" ht="22.9" customHeight="1" thickTop="1" thickBot="1">
      <c r="A154" s="838">
        <v>45569</v>
      </c>
      <c r="B154" s="842" t="s">
        <v>452</v>
      </c>
      <c r="C154" s="846">
        <v>1368</v>
      </c>
      <c r="D154" s="850" t="str">
        <f>E154</f>
        <v>地瓜飯</v>
      </c>
      <c r="E154" s="854" t="s">
        <v>145</v>
      </c>
      <c r="F154" s="225" t="s">
        <v>663</v>
      </c>
      <c r="G154" s="167">
        <v>15</v>
      </c>
      <c r="H154" s="150">
        <f>MROUND(INDEX($C:$C,MATCH(AD154,$AD:$AD,0))*G154/1000,1)</f>
        <v>21</v>
      </c>
      <c r="I154" s="182" t="str">
        <f>MROUND(H154,3)&amp;+"K"</f>
        <v>21K</v>
      </c>
      <c r="J154" s="167"/>
      <c r="K154" s="856" t="s">
        <v>653</v>
      </c>
      <c r="L154" s="818">
        <v>4.8</v>
      </c>
      <c r="M154" s="818">
        <v>2.2000000000000002</v>
      </c>
      <c r="N154" s="821">
        <v>1.5</v>
      </c>
      <c r="O154" s="818">
        <v>1</v>
      </c>
      <c r="P154" s="818">
        <v>2.2999999999999998</v>
      </c>
      <c r="Q154" s="818">
        <v>0</v>
      </c>
      <c r="R154" s="827">
        <f>SUM(L154*70)+(M154*75)+(N154*25)+(O154*60)+(P154*45)+(Q154*150)</f>
        <v>702</v>
      </c>
      <c r="S154" s="830"/>
      <c r="T154" s="830"/>
      <c r="U154" s="832"/>
      <c r="V154" s="834"/>
      <c r="W154" s="830"/>
      <c r="X154" s="830"/>
      <c r="Y154" s="830"/>
      <c r="Z154" s="830"/>
      <c r="AA154" s="806"/>
      <c r="AB154" s="807"/>
      <c r="AC154" s="19"/>
      <c r="AD154" s="248">
        <f>IF($C154=0,COUNTA($C$8:$C153),COUNTA($C$8:$C154))</f>
        <v>4</v>
      </c>
      <c r="AF154" s="59"/>
      <c r="AG154" s="56"/>
    </row>
    <row r="155" spans="1:34" ht="22.9" hidden="1" customHeight="1" thickBot="1">
      <c r="A155" s="839"/>
      <c r="B155" s="843"/>
      <c r="C155" s="847"/>
      <c r="D155" s="851"/>
      <c r="E155" s="855"/>
      <c r="F155" s="226"/>
      <c r="G155" s="183"/>
      <c r="H155" s="183">
        <f>MROUND(INDEX($C:$C,MATCH(AD155,$AD:$AD,0))*G155/1000,1)</f>
        <v>0</v>
      </c>
      <c r="I155" s="183" t="str">
        <f t="shared" ref="I155" si="17">MROUND(H155,1)&amp;+"K"</f>
        <v>0K</v>
      </c>
      <c r="J155" s="184"/>
      <c r="K155" s="817"/>
      <c r="L155" s="819"/>
      <c r="M155" s="819"/>
      <c r="N155" s="819"/>
      <c r="O155" s="819"/>
      <c r="P155" s="819"/>
      <c r="Q155" s="819"/>
      <c r="R155" s="828"/>
      <c r="S155" s="831"/>
      <c r="T155" s="831"/>
      <c r="U155" s="833"/>
      <c r="V155" s="835"/>
      <c r="W155" s="831"/>
      <c r="X155" s="831"/>
      <c r="Y155" s="831"/>
      <c r="Z155" s="831"/>
      <c r="AA155" s="808"/>
      <c r="AB155" s="809"/>
      <c r="AC155" s="19"/>
      <c r="AD155" s="248">
        <f>IF($C155=0,COUNTA($C$8:$C154),COUNTA($C$8:$C155))</f>
        <v>4</v>
      </c>
      <c r="AF155" s="59"/>
      <c r="AG155" s="56"/>
    </row>
    <row r="156" spans="1:34" ht="22.9" customHeight="1">
      <c r="A156" s="840"/>
      <c r="B156" s="844"/>
      <c r="C156" s="848"/>
      <c r="D156" s="852"/>
      <c r="E156" s="812" t="s">
        <v>620</v>
      </c>
      <c r="F156" s="762" t="str">
        <f>"生鮮雞腿排每人1個("&amp;+C154-25&amp;"個)"</f>
        <v>生鮮雞腿排每人1個(1343個)</v>
      </c>
      <c r="G156" s="763"/>
      <c r="H156" s="763"/>
      <c r="I156" s="764"/>
      <c r="J156" s="143"/>
      <c r="K156" s="815" t="s">
        <v>664</v>
      </c>
      <c r="L156" s="819"/>
      <c r="M156" s="819"/>
      <c r="N156" s="819"/>
      <c r="O156" s="819"/>
      <c r="P156" s="819"/>
      <c r="Q156" s="819"/>
      <c r="R156" s="828"/>
      <c r="S156" s="755"/>
      <c r="T156" s="755"/>
      <c r="U156" s="757"/>
      <c r="V156" s="759"/>
      <c r="W156" s="755"/>
      <c r="X156" s="755"/>
      <c r="Y156" s="755"/>
      <c r="Z156" s="755"/>
      <c r="AA156" s="808"/>
      <c r="AB156" s="809"/>
      <c r="AC156" s="19"/>
      <c r="AD156" s="248">
        <f>IF($C156=0,COUNTA($C$8:$C155),COUNTA($C$8:$C156))</f>
        <v>4</v>
      </c>
      <c r="AF156" s="59"/>
      <c r="AG156" s="56"/>
    </row>
    <row r="157" spans="1:34" ht="22.9" customHeight="1">
      <c r="A157" s="840"/>
      <c r="B157" s="844"/>
      <c r="C157" s="848"/>
      <c r="D157" s="852"/>
      <c r="E157" s="813"/>
      <c r="F157" s="174" t="s">
        <v>665</v>
      </c>
      <c r="G157" s="174"/>
      <c r="H157" s="174"/>
      <c r="I157" s="174" t="s">
        <v>666</v>
      </c>
      <c r="J157" s="146"/>
      <c r="K157" s="816"/>
      <c r="L157" s="819"/>
      <c r="M157" s="819"/>
      <c r="N157" s="819"/>
      <c r="O157" s="819"/>
      <c r="P157" s="819"/>
      <c r="Q157" s="819"/>
      <c r="R157" s="828"/>
      <c r="S157" s="756"/>
      <c r="T157" s="756"/>
      <c r="U157" s="825"/>
      <c r="V157" s="826"/>
      <c r="W157" s="756"/>
      <c r="X157" s="756"/>
      <c r="Y157" s="756"/>
      <c r="Z157" s="756"/>
      <c r="AA157" s="808"/>
      <c r="AB157" s="809"/>
      <c r="AC157" s="19"/>
      <c r="AD157" s="248">
        <f>IF($C157=0,COUNTA($C$8:$C156),COUNTA($C$8:$C157))</f>
        <v>4</v>
      </c>
      <c r="AF157" s="59"/>
      <c r="AG157" s="56"/>
    </row>
    <row r="158" spans="1:34" ht="22.9" customHeight="1">
      <c r="A158" s="840"/>
      <c r="B158" s="844"/>
      <c r="C158" s="848"/>
      <c r="D158" s="852"/>
      <c r="E158" s="813"/>
      <c r="F158" s="174" t="s">
        <v>349</v>
      </c>
      <c r="G158" s="174"/>
      <c r="H158" s="174"/>
      <c r="I158" s="174" t="s">
        <v>299</v>
      </c>
      <c r="J158" s="146"/>
      <c r="K158" s="816"/>
      <c r="L158" s="819"/>
      <c r="M158" s="819"/>
      <c r="N158" s="819"/>
      <c r="O158" s="819"/>
      <c r="P158" s="819"/>
      <c r="Q158" s="819"/>
      <c r="R158" s="828"/>
      <c r="S158" s="756"/>
      <c r="T158" s="756"/>
      <c r="U158" s="825"/>
      <c r="V158" s="826"/>
      <c r="W158" s="756"/>
      <c r="X158" s="756"/>
      <c r="Y158" s="756"/>
      <c r="Z158" s="756"/>
      <c r="AA158" s="808"/>
      <c r="AB158" s="809"/>
      <c r="AC158" s="19"/>
      <c r="AD158" s="248">
        <f>IF($C158=0,COUNTA($C$8:$C157),COUNTA($C$8:$C158))</f>
        <v>4</v>
      </c>
      <c r="AF158" s="59"/>
      <c r="AG158" s="56"/>
    </row>
    <row r="159" spans="1:34" ht="22.9" customHeight="1" thickBot="1">
      <c r="A159" s="840"/>
      <c r="B159" s="844"/>
      <c r="C159" s="848"/>
      <c r="D159" s="852"/>
      <c r="E159" s="813"/>
      <c r="F159" s="671" t="s">
        <v>667</v>
      </c>
      <c r="G159" s="154"/>
      <c r="H159" s="326"/>
      <c r="I159" s="326" t="s">
        <v>668</v>
      </c>
      <c r="J159" s="146"/>
      <c r="K159" s="816"/>
      <c r="L159" s="819"/>
      <c r="M159" s="819"/>
      <c r="N159" s="819"/>
      <c r="O159" s="819"/>
      <c r="P159" s="819"/>
      <c r="Q159" s="819"/>
      <c r="R159" s="828"/>
      <c r="S159" s="756"/>
      <c r="T159" s="756"/>
      <c r="U159" s="825"/>
      <c r="V159" s="826"/>
      <c r="W159" s="756"/>
      <c r="X159" s="756"/>
      <c r="Y159" s="756"/>
      <c r="Z159" s="756"/>
      <c r="AA159" s="808"/>
      <c r="AB159" s="809"/>
      <c r="AC159" s="19"/>
      <c r="AD159" s="248">
        <f>IF($C159=0,COUNTA($C$8:$C158),COUNTA($C$8:$C159))</f>
        <v>4</v>
      </c>
      <c r="AF159" s="59"/>
      <c r="AG159" s="56"/>
    </row>
    <row r="160" spans="1:34" ht="22.9" hidden="1" customHeight="1">
      <c r="A160" s="840"/>
      <c r="B160" s="844"/>
      <c r="C160" s="848"/>
      <c r="D160" s="852"/>
      <c r="E160" s="813"/>
      <c r="F160" s="218"/>
      <c r="G160" s="218"/>
      <c r="H160" s="146">
        <f t="shared" ref="H160:H176" si="18">MROUND(INDEX($C:$C,MATCH(AD160,$AD:$AD,0))*G160/1000,1)</f>
        <v>0</v>
      </c>
      <c r="I160" s="146" t="str">
        <f t="shared" ref="I160:I175" si="19">H160&amp;+"K"</f>
        <v>0K</v>
      </c>
      <c r="J160" s="144"/>
      <c r="K160" s="816"/>
      <c r="L160" s="819"/>
      <c r="M160" s="819"/>
      <c r="N160" s="819"/>
      <c r="O160" s="819"/>
      <c r="P160" s="819"/>
      <c r="Q160" s="819"/>
      <c r="R160" s="828"/>
      <c r="S160" s="756"/>
      <c r="T160" s="756"/>
      <c r="U160" s="825"/>
      <c r="V160" s="826"/>
      <c r="W160" s="756"/>
      <c r="X160" s="756"/>
      <c r="Y160" s="756"/>
      <c r="Z160" s="756"/>
      <c r="AA160" s="808"/>
      <c r="AB160" s="809"/>
      <c r="AC160" s="19"/>
      <c r="AD160" s="248">
        <f>IF($C160=0,COUNTA($C$8:$C158),COUNTA($C$8:$C160))</f>
        <v>4</v>
      </c>
      <c r="AF160" s="59"/>
      <c r="AG160" s="56"/>
    </row>
    <row r="161" spans="1:33" ht="22.9" hidden="1" customHeight="1">
      <c r="A161" s="840"/>
      <c r="B161" s="844"/>
      <c r="C161" s="848"/>
      <c r="D161" s="852"/>
      <c r="E161" s="813"/>
      <c r="F161" s="218"/>
      <c r="G161" s="217"/>
      <c r="H161" s="146">
        <f t="shared" si="18"/>
        <v>0</v>
      </c>
      <c r="I161" s="146" t="str">
        <f t="shared" si="19"/>
        <v>0K</v>
      </c>
      <c r="J161" s="144"/>
      <c r="K161" s="816"/>
      <c r="L161" s="819"/>
      <c r="M161" s="819"/>
      <c r="N161" s="819"/>
      <c r="O161" s="819"/>
      <c r="P161" s="819"/>
      <c r="Q161" s="819"/>
      <c r="R161" s="828"/>
      <c r="S161" s="756"/>
      <c r="T161" s="756"/>
      <c r="U161" s="825"/>
      <c r="V161" s="826"/>
      <c r="W161" s="756"/>
      <c r="X161" s="756"/>
      <c r="Y161" s="756"/>
      <c r="Z161" s="756"/>
      <c r="AA161" s="808"/>
      <c r="AB161" s="809"/>
      <c r="AC161" s="19"/>
      <c r="AD161" s="248">
        <f>IF($C161=0,COUNTA($C$8:$C160),COUNTA($C$8:$C161))</f>
        <v>4</v>
      </c>
      <c r="AF161" s="59"/>
      <c r="AG161" s="56"/>
    </row>
    <row r="162" spans="1:33" ht="22.9" hidden="1" customHeight="1">
      <c r="A162" s="840"/>
      <c r="B162" s="844"/>
      <c r="C162" s="848"/>
      <c r="D162" s="852"/>
      <c r="E162" s="813"/>
      <c r="F162" s="217"/>
      <c r="G162" s="217"/>
      <c r="H162" s="146">
        <f t="shared" si="18"/>
        <v>0</v>
      </c>
      <c r="I162" s="146" t="str">
        <f t="shared" si="19"/>
        <v>0K</v>
      </c>
      <c r="J162" s="146"/>
      <c r="K162" s="816"/>
      <c r="L162" s="819"/>
      <c r="M162" s="819"/>
      <c r="N162" s="819"/>
      <c r="O162" s="819"/>
      <c r="P162" s="819"/>
      <c r="Q162" s="819"/>
      <c r="R162" s="828"/>
      <c r="S162" s="756"/>
      <c r="T162" s="756"/>
      <c r="U162" s="825"/>
      <c r="V162" s="826"/>
      <c r="W162" s="756"/>
      <c r="X162" s="756"/>
      <c r="Y162" s="756"/>
      <c r="Z162" s="756"/>
      <c r="AA162" s="808"/>
      <c r="AB162" s="809"/>
      <c r="AC162" s="19"/>
      <c r="AD162" s="248">
        <f>IF($C162=0,COUNTA($C$8:$C161),COUNTA($C$8:$C162))</f>
        <v>4</v>
      </c>
      <c r="AF162" s="59"/>
      <c r="AG162" s="56"/>
    </row>
    <row r="163" spans="1:33" ht="22.9" hidden="1" customHeight="1">
      <c r="A163" s="840"/>
      <c r="B163" s="844"/>
      <c r="C163" s="848"/>
      <c r="D163" s="852"/>
      <c r="E163" s="813"/>
      <c r="F163" s="218"/>
      <c r="G163" s="218"/>
      <c r="H163" s="146">
        <f t="shared" si="18"/>
        <v>0</v>
      </c>
      <c r="I163" s="146" t="str">
        <f t="shared" si="19"/>
        <v>0K</v>
      </c>
      <c r="J163" s="144"/>
      <c r="K163" s="816"/>
      <c r="L163" s="819"/>
      <c r="M163" s="819"/>
      <c r="N163" s="819"/>
      <c r="O163" s="819"/>
      <c r="P163" s="819"/>
      <c r="Q163" s="819"/>
      <c r="R163" s="828"/>
      <c r="S163" s="756"/>
      <c r="T163" s="756"/>
      <c r="U163" s="825"/>
      <c r="V163" s="826"/>
      <c r="W163" s="756"/>
      <c r="X163" s="756"/>
      <c r="Y163" s="756"/>
      <c r="Z163" s="756"/>
      <c r="AA163" s="808"/>
      <c r="AB163" s="809"/>
      <c r="AC163" s="19"/>
      <c r="AD163" s="248">
        <f>IF($C163=0,COUNTA($C$8:$C162),COUNTA($C$8:$C163))</f>
        <v>4</v>
      </c>
      <c r="AF163" s="59"/>
      <c r="AG163" s="56"/>
    </row>
    <row r="164" spans="1:33" ht="22.9" hidden="1" customHeight="1">
      <c r="A164" s="840"/>
      <c r="B164" s="844"/>
      <c r="C164" s="848"/>
      <c r="D164" s="852"/>
      <c r="E164" s="813"/>
      <c r="F164" s="168"/>
      <c r="G164" s="168"/>
      <c r="H164" s="168">
        <f t="shared" si="18"/>
        <v>0</v>
      </c>
      <c r="I164" s="168" t="str">
        <f t="shared" si="19"/>
        <v>0K</v>
      </c>
      <c r="J164" s="144"/>
      <c r="K164" s="816"/>
      <c r="L164" s="819"/>
      <c r="M164" s="819"/>
      <c r="N164" s="819"/>
      <c r="O164" s="819"/>
      <c r="P164" s="819"/>
      <c r="Q164" s="819"/>
      <c r="R164" s="828"/>
      <c r="S164" s="756"/>
      <c r="T164" s="756"/>
      <c r="U164" s="825"/>
      <c r="V164" s="826"/>
      <c r="W164" s="756"/>
      <c r="X164" s="756"/>
      <c r="Y164" s="756"/>
      <c r="Z164" s="756"/>
      <c r="AA164" s="808"/>
      <c r="AB164" s="809"/>
      <c r="AC164" s="19"/>
      <c r="AD164" s="248">
        <f>IF($C164=0,COUNTA($C$8:$C163),COUNTA($C$8:$C164))</f>
        <v>4</v>
      </c>
      <c r="AF164" s="59"/>
      <c r="AG164" s="56"/>
    </row>
    <row r="165" spans="1:33" ht="22.9" hidden="1" customHeight="1" thickBot="1">
      <c r="A165" s="840"/>
      <c r="B165" s="844"/>
      <c r="C165" s="848"/>
      <c r="D165" s="852"/>
      <c r="E165" s="814"/>
      <c r="F165" s="173"/>
      <c r="G165" s="173"/>
      <c r="H165" s="173">
        <f t="shared" si="18"/>
        <v>0</v>
      </c>
      <c r="I165" s="173" t="str">
        <f t="shared" si="19"/>
        <v>0K</v>
      </c>
      <c r="J165" s="219"/>
      <c r="K165" s="817"/>
      <c r="L165" s="819"/>
      <c r="M165" s="819"/>
      <c r="N165" s="819"/>
      <c r="O165" s="819"/>
      <c r="P165" s="819"/>
      <c r="Q165" s="819"/>
      <c r="R165" s="828"/>
      <c r="S165" s="761"/>
      <c r="T165" s="761"/>
      <c r="U165" s="758"/>
      <c r="V165" s="760"/>
      <c r="W165" s="761"/>
      <c r="X165" s="761"/>
      <c r="Y165" s="761"/>
      <c r="Z165" s="761"/>
      <c r="AA165" s="808"/>
      <c r="AB165" s="809"/>
      <c r="AC165" s="19"/>
      <c r="AD165" s="248">
        <f>IF($C165=0,COUNTA($C$8:$C164),COUNTA($C$8:$C165))</f>
        <v>4</v>
      </c>
      <c r="AF165" s="59"/>
      <c r="AG165" s="56"/>
    </row>
    <row r="166" spans="1:33" ht="22.9" customHeight="1">
      <c r="A166" s="840"/>
      <c r="B166" s="844"/>
      <c r="C166" s="848"/>
      <c r="D166" s="852"/>
      <c r="E166" s="857" t="s">
        <v>780</v>
      </c>
      <c r="F166" s="142" t="s">
        <v>174</v>
      </c>
      <c r="G166" s="149">
        <v>4</v>
      </c>
      <c r="H166" s="195">
        <f t="shared" si="18"/>
        <v>5</v>
      </c>
      <c r="I166" s="145" t="str">
        <f t="shared" si="19"/>
        <v>5K</v>
      </c>
      <c r="J166" s="195"/>
      <c r="K166" s="859" t="s">
        <v>669</v>
      </c>
      <c r="L166" s="819"/>
      <c r="M166" s="819"/>
      <c r="N166" s="819"/>
      <c r="O166" s="819"/>
      <c r="P166" s="819"/>
      <c r="Q166" s="819"/>
      <c r="R166" s="828"/>
      <c r="S166" s="755"/>
      <c r="T166" s="755"/>
      <c r="U166" s="757"/>
      <c r="V166" s="759"/>
      <c r="W166" s="755"/>
      <c r="X166" s="755"/>
      <c r="Y166" s="755"/>
      <c r="Z166" s="755"/>
      <c r="AA166" s="808"/>
      <c r="AB166" s="809"/>
      <c r="AC166" s="19"/>
      <c r="AD166" s="248">
        <f>IF($C166=0,COUNTA($C$8:$C165),COUNTA($C$8:$C166))</f>
        <v>4</v>
      </c>
      <c r="AF166" s="59"/>
      <c r="AG166" s="56"/>
    </row>
    <row r="167" spans="1:33" ht="22.9" customHeight="1">
      <c r="A167" s="840"/>
      <c r="B167" s="844"/>
      <c r="C167" s="848"/>
      <c r="D167" s="852"/>
      <c r="E167" s="858"/>
      <c r="F167" s="146" t="s">
        <v>110</v>
      </c>
      <c r="G167" s="152">
        <v>7</v>
      </c>
      <c r="H167" s="194">
        <f t="shared" si="18"/>
        <v>10</v>
      </c>
      <c r="I167" s="194" t="str">
        <f t="shared" si="19"/>
        <v>10K</v>
      </c>
      <c r="J167" s="206"/>
      <c r="K167" s="860"/>
      <c r="L167" s="819"/>
      <c r="M167" s="819"/>
      <c r="N167" s="819"/>
      <c r="O167" s="819"/>
      <c r="P167" s="819"/>
      <c r="Q167" s="819"/>
      <c r="R167" s="828"/>
      <c r="S167" s="756"/>
      <c r="T167" s="756"/>
      <c r="U167" s="825"/>
      <c r="V167" s="826"/>
      <c r="W167" s="756"/>
      <c r="X167" s="756"/>
      <c r="Y167" s="756"/>
      <c r="Z167" s="756"/>
      <c r="AA167" s="808"/>
      <c r="AB167" s="809"/>
      <c r="AC167" s="19"/>
      <c r="AD167" s="248">
        <f>IF($C167=0,COUNTA($C$8:$C166),COUNTA($C$8:$C167))</f>
        <v>4</v>
      </c>
      <c r="AF167" s="59"/>
      <c r="AG167" s="56"/>
    </row>
    <row r="168" spans="1:33" ht="22.9" customHeight="1">
      <c r="A168" s="840"/>
      <c r="B168" s="844"/>
      <c r="C168" s="848"/>
      <c r="D168" s="852"/>
      <c r="E168" s="858"/>
      <c r="F168" s="217" t="s">
        <v>432</v>
      </c>
      <c r="G168" s="357">
        <v>21</v>
      </c>
      <c r="H168" s="146">
        <f t="shared" si="18"/>
        <v>29</v>
      </c>
      <c r="I168" s="146" t="str">
        <f t="shared" si="19"/>
        <v>29K</v>
      </c>
      <c r="J168" s="146"/>
      <c r="K168" s="860"/>
      <c r="L168" s="819"/>
      <c r="M168" s="819"/>
      <c r="N168" s="819"/>
      <c r="O168" s="819"/>
      <c r="P168" s="819"/>
      <c r="Q168" s="819"/>
      <c r="R168" s="828"/>
      <c r="S168" s="756"/>
      <c r="T168" s="756"/>
      <c r="U168" s="825"/>
      <c r="V168" s="826"/>
      <c r="W168" s="756"/>
      <c r="X168" s="756"/>
      <c r="Y168" s="756"/>
      <c r="Z168" s="756"/>
      <c r="AA168" s="808"/>
      <c r="AB168" s="809"/>
      <c r="AC168" s="19"/>
      <c r="AD168" s="248">
        <f>IF($C168=0,COUNTA($C$8:$C167),COUNTA($C$8:$C168))</f>
        <v>4</v>
      </c>
      <c r="AF168" s="59"/>
      <c r="AG168" s="56"/>
    </row>
    <row r="169" spans="1:33" ht="22.9" customHeight="1">
      <c r="A169" s="840"/>
      <c r="B169" s="844"/>
      <c r="C169" s="848"/>
      <c r="D169" s="852"/>
      <c r="E169" s="858"/>
      <c r="F169" s="217" t="s">
        <v>466</v>
      </c>
      <c r="G169" s="357">
        <v>4</v>
      </c>
      <c r="H169" s="146">
        <f t="shared" si="18"/>
        <v>5</v>
      </c>
      <c r="I169" s="146" t="str">
        <f t="shared" si="19"/>
        <v>5K</v>
      </c>
      <c r="J169" s="146"/>
      <c r="K169" s="860"/>
      <c r="L169" s="819"/>
      <c r="M169" s="819"/>
      <c r="N169" s="819"/>
      <c r="O169" s="819"/>
      <c r="P169" s="819"/>
      <c r="Q169" s="819"/>
      <c r="R169" s="828"/>
      <c r="S169" s="756"/>
      <c r="T169" s="756"/>
      <c r="U169" s="825"/>
      <c r="V169" s="826"/>
      <c r="W169" s="756"/>
      <c r="X169" s="756"/>
      <c r="Y169" s="756"/>
      <c r="Z169" s="756"/>
      <c r="AA169" s="808"/>
      <c r="AB169" s="809"/>
      <c r="AC169" s="19"/>
      <c r="AD169" s="248">
        <f>IF($C169=0,COUNTA($C$8:$C168),COUNTA($C$8:$C169))</f>
        <v>4</v>
      </c>
      <c r="AF169" s="59"/>
      <c r="AG169" s="56"/>
    </row>
    <row r="170" spans="1:33" ht="22.9" customHeight="1">
      <c r="A170" s="840"/>
      <c r="B170" s="844"/>
      <c r="C170" s="848"/>
      <c r="D170" s="852"/>
      <c r="E170" s="858"/>
      <c r="F170" s="217" t="s">
        <v>670</v>
      </c>
      <c r="G170" s="357">
        <v>29</v>
      </c>
      <c r="H170" s="146">
        <f t="shared" si="18"/>
        <v>40</v>
      </c>
      <c r="I170" s="146" t="str">
        <f t="shared" si="19"/>
        <v>40K</v>
      </c>
      <c r="J170" s="146"/>
      <c r="K170" s="860"/>
      <c r="L170" s="819"/>
      <c r="M170" s="819"/>
      <c r="N170" s="819"/>
      <c r="O170" s="819"/>
      <c r="P170" s="819"/>
      <c r="Q170" s="819"/>
      <c r="R170" s="828"/>
      <c r="S170" s="756"/>
      <c r="T170" s="756"/>
      <c r="U170" s="825"/>
      <c r="V170" s="826"/>
      <c r="W170" s="756"/>
      <c r="X170" s="756"/>
      <c r="Y170" s="756"/>
      <c r="Z170" s="756"/>
      <c r="AA170" s="808"/>
      <c r="AB170" s="809"/>
      <c r="AC170" s="19"/>
      <c r="AD170" s="248">
        <f>IF($C170=0,COUNTA($C$8:$C169),COUNTA($C$8:$C170))</f>
        <v>4</v>
      </c>
      <c r="AF170" s="59"/>
      <c r="AG170" s="56"/>
    </row>
    <row r="171" spans="1:33" ht="22.9" customHeight="1" thickBot="1">
      <c r="A171" s="840"/>
      <c r="B171" s="844"/>
      <c r="C171" s="848"/>
      <c r="D171" s="852"/>
      <c r="E171" s="858"/>
      <c r="F171" s="218" t="s">
        <v>360</v>
      </c>
      <c r="G171" s="358">
        <v>4.5</v>
      </c>
      <c r="H171" s="168">
        <f t="shared" si="18"/>
        <v>6</v>
      </c>
      <c r="I171" s="168" t="str">
        <f t="shared" si="19"/>
        <v>6K</v>
      </c>
      <c r="J171" s="144"/>
      <c r="K171" s="860"/>
      <c r="L171" s="819"/>
      <c r="M171" s="819"/>
      <c r="N171" s="819"/>
      <c r="O171" s="819"/>
      <c r="P171" s="819"/>
      <c r="Q171" s="819"/>
      <c r="R171" s="828"/>
      <c r="S171" s="756"/>
      <c r="T171" s="756"/>
      <c r="U171" s="825"/>
      <c r="V171" s="826"/>
      <c r="W171" s="756"/>
      <c r="X171" s="756"/>
      <c r="Y171" s="756"/>
      <c r="Z171" s="756"/>
      <c r="AA171" s="808"/>
      <c r="AB171" s="809"/>
      <c r="AC171" s="19"/>
      <c r="AD171" s="248">
        <f>IF($C171=0,COUNTA($C$8:$C170),COUNTA($C$8:$C171))</f>
        <v>4</v>
      </c>
      <c r="AF171" s="59"/>
      <c r="AG171" s="56"/>
    </row>
    <row r="172" spans="1:33" ht="22.9" hidden="1" customHeight="1">
      <c r="A172" s="840"/>
      <c r="B172" s="844"/>
      <c r="C172" s="848"/>
      <c r="D172" s="852"/>
      <c r="E172" s="858"/>
      <c r="F172" s="218"/>
      <c r="G172" s="217"/>
      <c r="H172" s="146">
        <f t="shared" si="18"/>
        <v>0</v>
      </c>
      <c r="I172" s="146" t="str">
        <f t="shared" si="19"/>
        <v>0K</v>
      </c>
      <c r="J172" s="144"/>
      <c r="K172" s="860"/>
      <c r="L172" s="819"/>
      <c r="M172" s="819"/>
      <c r="N172" s="819"/>
      <c r="O172" s="819"/>
      <c r="P172" s="819"/>
      <c r="Q172" s="819"/>
      <c r="R172" s="828"/>
      <c r="S172" s="756"/>
      <c r="T172" s="756"/>
      <c r="U172" s="825"/>
      <c r="V172" s="826"/>
      <c r="W172" s="756"/>
      <c r="X172" s="756"/>
      <c r="Y172" s="756"/>
      <c r="Z172" s="756"/>
      <c r="AA172" s="808"/>
      <c r="AB172" s="809"/>
      <c r="AC172" s="19"/>
      <c r="AD172" s="248">
        <f>IF($C172=0,COUNTA($C$8:$C171),COUNTA($C$8:$C172))</f>
        <v>4</v>
      </c>
      <c r="AF172" s="59"/>
      <c r="AG172" s="56"/>
    </row>
    <row r="173" spans="1:33" ht="22.9" hidden="1" customHeight="1">
      <c r="A173" s="840"/>
      <c r="B173" s="844"/>
      <c r="C173" s="848"/>
      <c r="D173" s="852"/>
      <c r="E173" s="858"/>
      <c r="F173" s="328"/>
      <c r="G173" s="152"/>
      <c r="H173" s="194">
        <f t="shared" si="18"/>
        <v>0</v>
      </c>
      <c r="I173" s="194" t="str">
        <f t="shared" si="19"/>
        <v>0K</v>
      </c>
      <c r="J173" s="206"/>
      <c r="K173" s="860"/>
      <c r="L173" s="819"/>
      <c r="M173" s="819"/>
      <c r="N173" s="819"/>
      <c r="O173" s="819"/>
      <c r="P173" s="819"/>
      <c r="Q173" s="819"/>
      <c r="R173" s="828"/>
      <c r="S173" s="756"/>
      <c r="T173" s="756"/>
      <c r="U173" s="825"/>
      <c r="V173" s="826"/>
      <c r="W173" s="756"/>
      <c r="X173" s="756"/>
      <c r="Y173" s="756"/>
      <c r="Z173" s="756"/>
      <c r="AA173" s="808"/>
      <c r="AB173" s="809"/>
      <c r="AC173" s="19"/>
      <c r="AD173" s="248">
        <f>IF($C173=0,COUNTA($C$8:$C172),COUNTA($C$8:$C173))</f>
        <v>4</v>
      </c>
      <c r="AF173" s="59"/>
      <c r="AG173" s="56"/>
    </row>
    <row r="174" spans="1:33" ht="22.9" hidden="1" customHeight="1">
      <c r="A174" s="840"/>
      <c r="B174" s="844"/>
      <c r="C174" s="848"/>
      <c r="D174" s="852"/>
      <c r="E174" s="858"/>
      <c r="F174" s="146"/>
      <c r="G174" s="152"/>
      <c r="H174" s="194">
        <f t="shared" si="18"/>
        <v>0</v>
      </c>
      <c r="I174" s="194" t="str">
        <f t="shared" si="19"/>
        <v>0K</v>
      </c>
      <c r="J174" s="206"/>
      <c r="K174" s="860"/>
      <c r="L174" s="819"/>
      <c r="M174" s="819"/>
      <c r="N174" s="819"/>
      <c r="O174" s="819"/>
      <c r="P174" s="819"/>
      <c r="Q174" s="819"/>
      <c r="R174" s="828"/>
      <c r="S174" s="756"/>
      <c r="T174" s="756"/>
      <c r="U174" s="825"/>
      <c r="V174" s="826"/>
      <c r="W174" s="756"/>
      <c r="X174" s="756"/>
      <c r="Y174" s="756"/>
      <c r="Z174" s="756"/>
      <c r="AA174" s="808"/>
      <c r="AB174" s="809"/>
      <c r="AC174" s="19"/>
      <c r="AD174" s="248">
        <f>IF($C174=0,COUNTA($C$8:$C173),COUNTA($C$8:$C174))</f>
        <v>4</v>
      </c>
      <c r="AF174" s="59"/>
      <c r="AG174" s="56"/>
    </row>
    <row r="175" spans="1:33" ht="22.9" hidden="1" customHeight="1" thickBot="1">
      <c r="A175" s="840"/>
      <c r="B175" s="844"/>
      <c r="C175" s="848"/>
      <c r="D175" s="852"/>
      <c r="E175" s="858"/>
      <c r="F175" s="146"/>
      <c r="G175" s="152"/>
      <c r="H175" s="194">
        <f t="shared" si="18"/>
        <v>0</v>
      </c>
      <c r="I175" s="194" t="str">
        <f t="shared" si="19"/>
        <v>0K</v>
      </c>
      <c r="J175" s="206"/>
      <c r="K175" s="860"/>
      <c r="L175" s="819"/>
      <c r="M175" s="819"/>
      <c r="N175" s="819"/>
      <c r="O175" s="819"/>
      <c r="P175" s="819"/>
      <c r="Q175" s="819"/>
      <c r="R175" s="828"/>
      <c r="S175" s="756"/>
      <c r="T175" s="756"/>
      <c r="U175" s="825"/>
      <c r="V175" s="826"/>
      <c r="W175" s="756"/>
      <c r="X175" s="756"/>
      <c r="Y175" s="756"/>
      <c r="Z175" s="756"/>
      <c r="AA175" s="808"/>
      <c r="AB175" s="809"/>
      <c r="AC175" s="19"/>
      <c r="AD175" s="248">
        <f>IF($C175=0,COUNTA($C$8:$C174),COUNTA($C$8:$C175))</f>
        <v>4</v>
      </c>
      <c r="AF175" s="59"/>
      <c r="AG175" s="56"/>
    </row>
    <row r="176" spans="1:33" ht="22.9" customHeight="1">
      <c r="A176" s="840"/>
      <c r="B176" s="844"/>
      <c r="C176" s="848"/>
      <c r="D176" s="852"/>
      <c r="E176" s="802" t="s">
        <v>66</v>
      </c>
      <c r="F176" s="150" t="s">
        <v>467</v>
      </c>
      <c r="G176" s="150">
        <v>70</v>
      </c>
      <c r="H176" s="150">
        <f t="shared" si="18"/>
        <v>96</v>
      </c>
      <c r="I176" s="150" t="str">
        <f>H176&amp;+"K"</f>
        <v>96K</v>
      </c>
      <c r="J176" s="150"/>
      <c r="K176" s="823" t="s">
        <v>671</v>
      </c>
      <c r="L176" s="819"/>
      <c r="M176" s="819"/>
      <c r="N176" s="819"/>
      <c r="O176" s="819"/>
      <c r="P176" s="819"/>
      <c r="Q176" s="819"/>
      <c r="R176" s="828"/>
      <c r="S176" s="755"/>
      <c r="T176" s="755"/>
      <c r="U176" s="757"/>
      <c r="V176" s="759"/>
      <c r="W176" s="755"/>
      <c r="X176" s="755"/>
      <c r="Y176" s="755"/>
      <c r="Z176" s="755"/>
      <c r="AA176" s="808"/>
      <c r="AB176" s="809"/>
      <c r="AC176" s="19"/>
      <c r="AD176" s="248">
        <f>IF($C176=0,COUNTA($C$8:$C175),COUNTA($C$8:$C176))</f>
        <v>4</v>
      </c>
      <c r="AF176" s="59"/>
      <c r="AG176" s="56"/>
    </row>
    <row r="177" spans="1:49" ht="22.9" customHeight="1" thickBot="1">
      <c r="A177" s="840"/>
      <c r="B177" s="844"/>
      <c r="C177" s="848"/>
      <c r="D177" s="852"/>
      <c r="E177" s="822"/>
      <c r="F177" s="292" t="s">
        <v>468</v>
      </c>
      <c r="G177" s="292">
        <v>0.4</v>
      </c>
      <c r="H177" s="292">
        <f>MROUND(INDEX($C:$C,MATCH(AD177,$AD:$AD,0))*G177/1000,0.1)</f>
        <v>0.5</v>
      </c>
      <c r="I177" s="292" t="str">
        <f>H177&amp;+"K"</f>
        <v>0.5K</v>
      </c>
      <c r="J177" s="292"/>
      <c r="K177" s="824"/>
      <c r="L177" s="819"/>
      <c r="M177" s="819"/>
      <c r="N177" s="819"/>
      <c r="O177" s="819"/>
      <c r="P177" s="819"/>
      <c r="Q177" s="819"/>
      <c r="R177" s="828"/>
      <c r="S177" s="761"/>
      <c r="T177" s="761"/>
      <c r="U177" s="758"/>
      <c r="V177" s="760"/>
      <c r="W177" s="761"/>
      <c r="X177" s="761"/>
      <c r="Y177" s="761"/>
      <c r="Z177" s="761"/>
      <c r="AA177" s="808"/>
      <c r="AB177" s="809"/>
      <c r="AC177" s="19"/>
      <c r="AD177" s="248">
        <f>IF($C177=0,COUNTA($C$8:$C176),COUNTA($C$8:$C177))</f>
        <v>4</v>
      </c>
      <c r="AF177" s="59"/>
      <c r="AG177" s="56"/>
    </row>
    <row r="178" spans="1:49" ht="22.9" customHeight="1">
      <c r="A178" s="840"/>
      <c r="B178" s="844"/>
      <c r="C178" s="848"/>
      <c r="D178" s="852"/>
      <c r="E178" s="802" t="s">
        <v>678</v>
      </c>
      <c r="F178" s="149" t="s">
        <v>101</v>
      </c>
      <c r="G178" s="227">
        <v>6</v>
      </c>
      <c r="H178" s="194">
        <f t="shared" ref="H178:H185" si="20">MROUND(INDEX($C:$C,MATCH(AD178,$AD:$AD,0))*G178/1000,1)</f>
        <v>8</v>
      </c>
      <c r="I178" s="194" t="str">
        <f t="shared" ref="I178:I185" si="21">H178&amp;+"K"</f>
        <v>8K</v>
      </c>
      <c r="J178" s="149"/>
      <c r="K178" s="804" t="s">
        <v>672</v>
      </c>
      <c r="L178" s="819"/>
      <c r="M178" s="819"/>
      <c r="N178" s="819"/>
      <c r="O178" s="819"/>
      <c r="P178" s="819"/>
      <c r="Q178" s="819"/>
      <c r="R178" s="828"/>
      <c r="S178" s="755"/>
      <c r="T178" s="755"/>
      <c r="U178" s="757"/>
      <c r="V178" s="759"/>
      <c r="W178" s="755"/>
      <c r="X178" s="755"/>
      <c r="Y178" s="755"/>
      <c r="Z178" s="755"/>
      <c r="AA178" s="808"/>
      <c r="AB178" s="809"/>
      <c r="AC178" s="19"/>
      <c r="AD178" s="248">
        <f>IF($C178=0,COUNTA($C$8:$C177),COUNTA($C$8:$C178))</f>
        <v>4</v>
      </c>
      <c r="AF178" s="59"/>
      <c r="AG178" s="56"/>
    </row>
    <row r="179" spans="1:49" ht="22.9" customHeight="1">
      <c r="A179" s="840"/>
      <c r="B179" s="844"/>
      <c r="C179" s="848"/>
      <c r="D179" s="852"/>
      <c r="E179" s="803"/>
      <c r="F179" s="217" t="s">
        <v>179</v>
      </c>
      <c r="G179" s="217">
        <v>33.5</v>
      </c>
      <c r="H179" s="146">
        <f t="shared" si="20"/>
        <v>46</v>
      </c>
      <c r="I179" s="146" t="str">
        <f t="shared" si="21"/>
        <v>46K</v>
      </c>
      <c r="J179" s="146"/>
      <c r="K179" s="805"/>
      <c r="L179" s="819"/>
      <c r="M179" s="819"/>
      <c r="N179" s="819"/>
      <c r="O179" s="819"/>
      <c r="P179" s="819"/>
      <c r="Q179" s="819"/>
      <c r="R179" s="828"/>
      <c r="S179" s="756"/>
      <c r="T179" s="756"/>
      <c r="U179" s="825"/>
      <c r="V179" s="826"/>
      <c r="W179" s="756"/>
      <c r="X179" s="756"/>
      <c r="Y179" s="756"/>
      <c r="Z179" s="756"/>
      <c r="AA179" s="808"/>
      <c r="AB179" s="809"/>
      <c r="AC179" s="19"/>
      <c r="AD179" s="248">
        <f>IF($C179=0,COUNTA($C$8:$C178),COUNTA($C$8:$C179))</f>
        <v>4</v>
      </c>
      <c r="AF179" s="59"/>
      <c r="AG179" s="56"/>
    </row>
    <row r="180" spans="1:49" ht="22.9" customHeight="1">
      <c r="A180" s="840"/>
      <c r="B180" s="844"/>
      <c r="C180" s="848"/>
      <c r="D180" s="852"/>
      <c r="E180" s="803"/>
      <c r="F180" s="217" t="s">
        <v>673</v>
      </c>
      <c r="G180" s="217">
        <v>1</v>
      </c>
      <c r="H180" s="146">
        <f t="shared" si="20"/>
        <v>1</v>
      </c>
      <c r="I180" s="146" t="str">
        <f t="shared" si="21"/>
        <v>1K</v>
      </c>
      <c r="J180" s="146"/>
      <c r="K180" s="805"/>
      <c r="L180" s="819"/>
      <c r="M180" s="819"/>
      <c r="N180" s="819"/>
      <c r="O180" s="819"/>
      <c r="P180" s="819"/>
      <c r="Q180" s="819"/>
      <c r="R180" s="828"/>
      <c r="S180" s="756"/>
      <c r="T180" s="756"/>
      <c r="U180" s="825"/>
      <c r="V180" s="826"/>
      <c r="W180" s="756"/>
      <c r="X180" s="756"/>
      <c r="Y180" s="756"/>
      <c r="Z180" s="756"/>
      <c r="AA180" s="808"/>
      <c r="AB180" s="809"/>
      <c r="AC180" s="19"/>
      <c r="AD180" s="248">
        <f>IF($C180=0,COUNTA($C$8:$C179),COUNTA($C$8:$C180))</f>
        <v>4</v>
      </c>
      <c r="AF180" s="59"/>
      <c r="AG180" s="56"/>
    </row>
    <row r="181" spans="1:49" ht="22.9" customHeight="1" thickBot="1">
      <c r="A181" s="840"/>
      <c r="B181" s="844"/>
      <c r="C181" s="848"/>
      <c r="D181" s="852"/>
      <c r="E181" s="803"/>
      <c r="F181" s="196" t="s">
        <v>188</v>
      </c>
      <c r="G181" s="196">
        <v>4.5</v>
      </c>
      <c r="H181" s="196">
        <f t="shared" si="20"/>
        <v>6</v>
      </c>
      <c r="I181" s="196" t="str">
        <f t="shared" si="21"/>
        <v>6K</v>
      </c>
      <c r="J181" s="152"/>
      <c r="K181" s="805"/>
      <c r="L181" s="819"/>
      <c r="M181" s="819"/>
      <c r="N181" s="819"/>
      <c r="O181" s="819"/>
      <c r="P181" s="819"/>
      <c r="Q181" s="819"/>
      <c r="R181" s="828"/>
      <c r="S181" s="756"/>
      <c r="T181" s="756"/>
      <c r="U181" s="825"/>
      <c r="V181" s="826"/>
      <c r="W181" s="756"/>
      <c r="X181" s="756"/>
      <c r="Y181" s="756"/>
      <c r="Z181" s="756"/>
      <c r="AA181" s="808"/>
      <c r="AB181" s="809"/>
      <c r="AC181" s="19"/>
      <c r="AD181" s="248">
        <f>IF($C181=0,COUNTA($C$8:$C179),COUNTA($C$8:$C181))</f>
        <v>4</v>
      </c>
      <c r="AF181" s="59"/>
      <c r="AG181" s="56"/>
    </row>
    <row r="182" spans="1:49" ht="22.9" hidden="1" customHeight="1">
      <c r="A182" s="840"/>
      <c r="B182" s="844"/>
      <c r="C182" s="848"/>
      <c r="D182" s="852"/>
      <c r="E182" s="803"/>
      <c r="F182" s="196"/>
      <c r="G182" s="230"/>
      <c r="H182" s="230">
        <f t="shared" si="20"/>
        <v>0</v>
      </c>
      <c r="I182" s="230" t="str">
        <f t="shared" si="21"/>
        <v>0K</v>
      </c>
      <c r="J182" s="152"/>
      <c r="K182" s="805"/>
      <c r="L182" s="819"/>
      <c r="M182" s="819"/>
      <c r="N182" s="819"/>
      <c r="O182" s="819"/>
      <c r="P182" s="819"/>
      <c r="Q182" s="819"/>
      <c r="R182" s="828"/>
      <c r="S182" s="756"/>
      <c r="T182" s="756"/>
      <c r="U182" s="825"/>
      <c r="V182" s="826"/>
      <c r="W182" s="756"/>
      <c r="X182" s="756"/>
      <c r="Y182" s="756"/>
      <c r="Z182" s="756"/>
      <c r="AA182" s="808"/>
      <c r="AB182" s="809"/>
      <c r="AC182" s="19"/>
      <c r="AD182" s="248">
        <f>IF($C182=0,COUNTA($C$8:$C181),COUNTA($C$8:$C182))</f>
        <v>4</v>
      </c>
      <c r="AF182" s="59"/>
      <c r="AG182" s="56"/>
    </row>
    <row r="183" spans="1:49" ht="22.9" hidden="1" customHeight="1">
      <c r="A183" s="840"/>
      <c r="B183" s="844"/>
      <c r="C183" s="848"/>
      <c r="D183" s="852"/>
      <c r="E183" s="803"/>
      <c r="F183" s="196"/>
      <c r="G183" s="230"/>
      <c r="H183" s="230">
        <f t="shared" si="20"/>
        <v>0</v>
      </c>
      <c r="I183" s="230" t="str">
        <f t="shared" si="21"/>
        <v>0K</v>
      </c>
      <c r="J183" s="152"/>
      <c r="K183" s="805"/>
      <c r="L183" s="819"/>
      <c r="M183" s="819"/>
      <c r="N183" s="819"/>
      <c r="O183" s="819"/>
      <c r="P183" s="819"/>
      <c r="Q183" s="819"/>
      <c r="R183" s="828"/>
      <c r="S183" s="756"/>
      <c r="T183" s="756"/>
      <c r="U183" s="825"/>
      <c r="V183" s="826"/>
      <c r="W183" s="756"/>
      <c r="X183" s="756"/>
      <c r="Y183" s="756"/>
      <c r="Z183" s="756"/>
      <c r="AA183" s="808"/>
      <c r="AB183" s="809"/>
      <c r="AC183" s="19"/>
      <c r="AD183" s="248">
        <f>IF($C183=0,COUNTA($C$8:$C182),COUNTA($C$8:$C183))</f>
        <v>4</v>
      </c>
      <c r="AF183" s="59"/>
      <c r="AG183" s="56"/>
    </row>
    <row r="184" spans="1:49" ht="22.9" hidden="1" customHeight="1">
      <c r="A184" s="840"/>
      <c r="B184" s="844"/>
      <c r="C184" s="848"/>
      <c r="D184" s="852"/>
      <c r="E184" s="803"/>
      <c r="F184" s="196"/>
      <c r="G184" s="230"/>
      <c r="H184" s="230">
        <f t="shared" si="20"/>
        <v>0</v>
      </c>
      <c r="I184" s="230" t="str">
        <f t="shared" si="21"/>
        <v>0K</v>
      </c>
      <c r="J184" s="152"/>
      <c r="K184" s="805"/>
      <c r="L184" s="819"/>
      <c r="M184" s="819"/>
      <c r="N184" s="819"/>
      <c r="O184" s="819"/>
      <c r="P184" s="819"/>
      <c r="Q184" s="819"/>
      <c r="R184" s="828"/>
      <c r="S184" s="756"/>
      <c r="T184" s="756"/>
      <c r="U184" s="825"/>
      <c r="V184" s="826"/>
      <c r="W184" s="756"/>
      <c r="X184" s="756"/>
      <c r="Y184" s="756"/>
      <c r="Z184" s="756"/>
      <c r="AA184" s="808"/>
      <c r="AB184" s="809"/>
      <c r="AC184" s="19"/>
      <c r="AD184" s="248">
        <f>IF($C184=0,COUNTA($C$8:$C183),COUNTA($C$8:$C184))</f>
        <v>4</v>
      </c>
      <c r="AF184" s="59"/>
      <c r="AG184" s="56"/>
    </row>
    <row r="185" spans="1:49" ht="22.9" hidden="1" customHeight="1" thickBot="1">
      <c r="A185" s="840"/>
      <c r="B185" s="844"/>
      <c r="C185" s="848"/>
      <c r="D185" s="852"/>
      <c r="E185" s="803"/>
      <c r="F185" s="219"/>
      <c r="G185" s="231"/>
      <c r="H185" s="231">
        <f t="shared" si="20"/>
        <v>0</v>
      </c>
      <c r="I185" s="231" t="str">
        <f t="shared" si="21"/>
        <v>0K</v>
      </c>
      <c r="J185" s="152"/>
      <c r="K185" s="805"/>
      <c r="L185" s="819"/>
      <c r="M185" s="819"/>
      <c r="N185" s="819"/>
      <c r="O185" s="819"/>
      <c r="P185" s="819"/>
      <c r="Q185" s="819"/>
      <c r="R185" s="828"/>
      <c r="S185" s="756"/>
      <c r="T185" s="756"/>
      <c r="U185" s="825"/>
      <c r="V185" s="826"/>
      <c r="W185" s="756"/>
      <c r="X185" s="756"/>
      <c r="Y185" s="756"/>
      <c r="Z185" s="756"/>
      <c r="AA185" s="808"/>
      <c r="AB185" s="809"/>
      <c r="AC185" s="19"/>
      <c r="AD185" s="248">
        <f>IF($C185=0,COUNTA($C$8:$C184),COUNTA($C$8:$C185))</f>
        <v>4</v>
      </c>
      <c r="AF185" s="59"/>
      <c r="AG185" s="56"/>
    </row>
    <row r="186" spans="1:49" s="39" customFormat="1" ht="22.9" customHeight="1" thickBot="1">
      <c r="A186" s="841"/>
      <c r="B186" s="845"/>
      <c r="C186" s="849"/>
      <c r="D186" s="853"/>
      <c r="E186" s="237" t="s">
        <v>64</v>
      </c>
      <c r="F186" s="861" t="s">
        <v>784</v>
      </c>
      <c r="G186" s="862"/>
      <c r="H186" s="862"/>
      <c r="I186" s="863"/>
      <c r="J186" s="235"/>
      <c r="K186" s="236" t="s">
        <v>653</v>
      </c>
      <c r="L186" s="820"/>
      <c r="M186" s="820"/>
      <c r="N186" s="820"/>
      <c r="O186" s="820"/>
      <c r="P186" s="820"/>
      <c r="Q186" s="820"/>
      <c r="R186" s="829"/>
      <c r="S186" s="36"/>
      <c r="T186" s="36"/>
      <c r="U186" s="37"/>
      <c r="V186" s="38"/>
      <c r="W186" s="36"/>
      <c r="X186" s="36"/>
      <c r="Y186" s="36"/>
      <c r="Z186" s="36"/>
      <c r="AA186" s="810"/>
      <c r="AB186" s="811"/>
      <c r="AD186" s="248">
        <f>IF($C186=0,COUNTA($C$8:$C185),COUNTA($C$8:$C186))</f>
        <v>4</v>
      </c>
      <c r="AE186" s="73"/>
      <c r="AF186" s="59"/>
      <c r="AG186" s="56"/>
      <c r="AH186" s="256"/>
      <c r="AI186" s="55"/>
      <c r="AJ186" s="55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249"/>
    </row>
    <row r="187" spans="1:49" s="39" customFormat="1" ht="22.9" customHeight="1">
      <c r="A187" s="380"/>
      <c r="B187" s="381"/>
      <c r="C187" s="359"/>
      <c r="D187" s="382"/>
      <c r="E187" s="333"/>
      <c r="F187" s="642"/>
      <c r="G187" s="643"/>
      <c r="H187" s="643"/>
      <c r="I187" s="643"/>
      <c r="J187" s="672"/>
      <c r="K187" s="673"/>
      <c r="L187" s="335"/>
      <c r="M187" s="335"/>
      <c r="N187" s="335"/>
      <c r="O187" s="335"/>
      <c r="P187" s="335"/>
      <c r="Q187" s="335"/>
      <c r="R187" s="349"/>
      <c r="S187" s="752" t="s">
        <v>438</v>
      </c>
      <c r="T187" s="753"/>
      <c r="U187" s="753"/>
      <c r="V187" s="753"/>
      <c r="W187" s="753"/>
      <c r="X187" s="753"/>
      <c r="Y187" s="753"/>
      <c r="Z187" s="753"/>
      <c r="AA187" s="753"/>
      <c r="AB187" s="754"/>
      <c r="AD187" s="248"/>
      <c r="AE187" s="73"/>
      <c r="AF187" s="59"/>
      <c r="AG187" s="56"/>
      <c r="AH187" s="256"/>
      <c r="AI187" s="55"/>
      <c r="AJ187" s="55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249"/>
    </row>
    <row r="188" spans="1:49" ht="30">
      <c r="A188" s="798" t="s">
        <v>314</v>
      </c>
      <c r="B188" s="799"/>
      <c r="C188" s="799"/>
      <c r="D188" s="799"/>
      <c r="E188" s="799"/>
      <c r="F188" s="799"/>
      <c r="G188" s="385"/>
      <c r="H188" s="385"/>
      <c r="I188" s="386"/>
      <c r="J188" s="355"/>
      <c r="K188" s="355"/>
      <c r="L188" s="342"/>
      <c r="M188" s="342"/>
      <c r="N188" s="342"/>
      <c r="O188" s="342"/>
      <c r="P188" s="342"/>
      <c r="Q188" s="342"/>
      <c r="R188" s="342"/>
      <c r="S188" s="800" t="s">
        <v>315</v>
      </c>
      <c r="T188" s="800"/>
      <c r="U188" s="800"/>
      <c r="V188" s="800"/>
      <c r="W188" s="800"/>
      <c r="X188" s="800"/>
      <c r="Y188" s="800"/>
      <c r="Z188" s="800"/>
      <c r="AA188" s="800"/>
      <c r="AB188" s="801"/>
      <c r="AD188" s="248">
        <f>IF($C188=0,COUNTA($C$8:$C186),COUNTA($C$8:$C188))</f>
        <v>4</v>
      </c>
      <c r="AF188" s="59"/>
      <c r="AG188" s="56"/>
      <c r="AW188" s="39"/>
    </row>
    <row r="189" spans="1:49" s="260" customFormat="1" ht="43.9" customHeight="1" thickBot="1">
      <c r="A189" s="766" t="s">
        <v>316</v>
      </c>
      <c r="B189" s="767"/>
      <c r="C189" s="767"/>
      <c r="D189" s="767"/>
      <c r="E189" s="767"/>
      <c r="F189" s="767"/>
      <c r="G189" s="767"/>
      <c r="H189" s="767"/>
      <c r="I189" s="767"/>
      <c r="J189" s="767"/>
      <c r="K189" s="767"/>
      <c r="L189" s="767"/>
      <c r="M189" s="767"/>
      <c r="N189" s="767"/>
      <c r="O189" s="767"/>
      <c r="P189" s="767"/>
      <c r="Q189" s="767"/>
      <c r="R189" s="767"/>
      <c r="S189" s="767"/>
      <c r="T189" s="767"/>
      <c r="U189" s="767"/>
      <c r="V189" s="767"/>
      <c r="W189" s="767"/>
      <c r="X189" s="767"/>
      <c r="Y189" s="767"/>
      <c r="Z189" s="767"/>
      <c r="AA189" s="767"/>
      <c r="AB189" s="768"/>
      <c r="AD189" s="248">
        <f>IF($C189=0,COUNTA($C$8:$C188),COUNTA($C$8:$C189))</f>
        <v>4</v>
      </c>
      <c r="AE189" s="73"/>
      <c r="AF189" s="59"/>
      <c r="AG189" s="56"/>
      <c r="AH189" s="55"/>
      <c r="AI189" s="55"/>
      <c r="AJ189" s="55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249"/>
    </row>
    <row r="190" spans="1:49" ht="21.75" thickBot="1">
      <c r="A190" s="769" t="s">
        <v>91</v>
      </c>
      <c r="B190" s="770"/>
      <c r="C190" s="770"/>
      <c r="D190" s="770"/>
      <c r="E190" s="770"/>
      <c r="F190" s="770"/>
      <c r="G190" s="770"/>
      <c r="H190" s="770"/>
      <c r="I190" s="770"/>
      <c r="J190" s="770"/>
      <c r="K190" s="771"/>
      <c r="L190" s="261">
        <f t="shared" ref="L190:Q190" si="22">AVERAGE(L8,L42,L154,L120,L77)</f>
        <v>4.4249999999999998</v>
      </c>
      <c r="M190" s="261">
        <f t="shared" si="22"/>
        <v>2.35</v>
      </c>
      <c r="N190" s="261">
        <f t="shared" si="22"/>
        <v>1.5249999999999999</v>
      </c>
      <c r="O190" s="261">
        <f t="shared" si="22"/>
        <v>0.875</v>
      </c>
      <c r="P190" s="261">
        <f t="shared" si="22"/>
        <v>2.4499999999999997</v>
      </c>
      <c r="Q190" s="261">
        <f t="shared" si="22"/>
        <v>0.27500000000000002</v>
      </c>
      <c r="R190" s="262">
        <f>AVERAGE(R154,R122,R77)</f>
        <v>682</v>
      </c>
      <c r="S190" s="772" t="s">
        <v>1044</v>
      </c>
      <c r="T190" s="752"/>
      <c r="U190" s="752"/>
      <c r="V190" s="752"/>
      <c r="W190" s="752"/>
      <c r="X190" s="752"/>
      <c r="Y190" s="752"/>
      <c r="Z190" s="752"/>
      <c r="AA190" s="752"/>
      <c r="AB190" s="773"/>
      <c r="AD190" s="248">
        <f>IF($C190=0,COUNTA($C$8:$C189),COUNTA($C$8:$C190))</f>
        <v>4</v>
      </c>
      <c r="AF190" s="59"/>
      <c r="AG190" s="56"/>
      <c r="AW190" s="260"/>
    </row>
    <row r="191" spans="1:49" ht="33.75" customHeight="1">
      <c r="A191" s="780" t="s">
        <v>92</v>
      </c>
      <c r="B191" s="781"/>
      <c r="C191" s="781"/>
      <c r="D191" s="781"/>
      <c r="E191" s="782"/>
      <c r="F191" s="783" t="s">
        <v>674</v>
      </c>
      <c r="G191" s="784"/>
      <c r="H191" s="784"/>
      <c r="I191" s="784"/>
      <c r="J191" s="784"/>
      <c r="K191" s="785"/>
      <c r="L191" s="102" t="s">
        <v>46</v>
      </c>
      <c r="M191" s="102" t="s">
        <v>47</v>
      </c>
      <c r="N191" s="102" t="s">
        <v>317</v>
      </c>
      <c r="O191" s="103" t="s">
        <v>49</v>
      </c>
      <c r="P191" s="103" t="s">
        <v>50</v>
      </c>
      <c r="Q191" s="103" t="s">
        <v>51</v>
      </c>
      <c r="R191" s="102" t="s">
        <v>52</v>
      </c>
      <c r="S191" s="774"/>
      <c r="T191" s="775"/>
      <c r="U191" s="775"/>
      <c r="V191" s="775"/>
      <c r="W191" s="775"/>
      <c r="X191" s="775"/>
      <c r="Y191" s="775"/>
      <c r="Z191" s="775"/>
      <c r="AA191" s="775"/>
      <c r="AB191" s="776"/>
      <c r="AD191" s="248">
        <f>IF($C191=0,COUNTA($C$8:$C190),COUNTA($C$8:$C191))</f>
        <v>4</v>
      </c>
      <c r="AF191" s="59"/>
      <c r="AG191" s="56"/>
    </row>
    <row r="192" spans="1:49" ht="33.75" customHeight="1">
      <c r="A192" s="786" t="s">
        <v>53</v>
      </c>
      <c r="B192" s="787"/>
      <c r="C192" s="787"/>
      <c r="D192" s="787"/>
      <c r="E192" s="788"/>
      <c r="F192" s="792" t="s">
        <v>675</v>
      </c>
      <c r="G192" s="793"/>
      <c r="H192" s="793"/>
      <c r="I192" s="793"/>
      <c r="J192" s="793"/>
      <c r="K192" s="794"/>
      <c r="L192" s="104">
        <v>5</v>
      </c>
      <c r="M192" s="387">
        <v>2</v>
      </c>
      <c r="N192" s="104">
        <v>1.5</v>
      </c>
      <c r="O192" s="105" t="s">
        <v>93</v>
      </c>
      <c r="P192" s="105">
        <v>2</v>
      </c>
      <c r="Q192" s="105" t="s">
        <v>318</v>
      </c>
      <c r="R192" s="106">
        <v>670</v>
      </c>
      <c r="S192" s="774"/>
      <c r="T192" s="775"/>
      <c r="U192" s="775"/>
      <c r="V192" s="775"/>
      <c r="W192" s="775"/>
      <c r="X192" s="775"/>
      <c r="Y192" s="775"/>
      <c r="Z192" s="775"/>
      <c r="AA192" s="775"/>
      <c r="AB192" s="776"/>
      <c r="AF192" s="59"/>
      <c r="AG192" s="56"/>
    </row>
    <row r="193" spans="1:35" ht="33.75" customHeight="1" thickBot="1">
      <c r="A193" s="789"/>
      <c r="B193" s="790"/>
      <c r="C193" s="790"/>
      <c r="D193" s="790"/>
      <c r="E193" s="791"/>
      <c r="F193" s="795" t="s">
        <v>676</v>
      </c>
      <c r="G193" s="796"/>
      <c r="H193" s="796"/>
      <c r="I193" s="796"/>
      <c r="J193" s="796"/>
      <c r="K193" s="797"/>
      <c r="L193" s="107">
        <v>5.8</v>
      </c>
      <c r="M193" s="108">
        <v>2</v>
      </c>
      <c r="N193" s="107">
        <v>2</v>
      </c>
      <c r="O193" s="109" t="s">
        <v>93</v>
      </c>
      <c r="P193" s="109">
        <v>2.5</v>
      </c>
      <c r="Q193" s="109" t="s">
        <v>94</v>
      </c>
      <c r="R193" s="108">
        <v>775</v>
      </c>
      <c r="S193" s="777"/>
      <c r="T193" s="778"/>
      <c r="U193" s="778"/>
      <c r="V193" s="778"/>
      <c r="W193" s="778"/>
      <c r="X193" s="778"/>
      <c r="Y193" s="778"/>
      <c r="Z193" s="778"/>
      <c r="AA193" s="778"/>
      <c r="AB193" s="779"/>
      <c r="AF193" s="59"/>
      <c r="AG193" s="56"/>
    </row>
    <row r="194" spans="1:35" ht="38.25">
      <c r="A194" s="268" t="s">
        <v>319</v>
      </c>
      <c r="B194" s="268"/>
      <c r="C194" s="268"/>
      <c r="D194" s="268"/>
      <c r="E194" s="388"/>
      <c r="F194" s="389" t="s">
        <v>677</v>
      </c>
      <c r="G194" s="389"/>
      <c r="H194" s="389"/>
      <c r="I194" s="389"/>
      <c r="J194" s="269"/>
      <c r="K194" s="269"/>
      <c r="L194" s="267"/>
      <c r="M194" s="267"/>
      <c r="N194" s="267"/>
      <c r="O194" s="267"/>
      <c r="P194" s="267"/>
      <c r="Q194" s="268" t="s">
        <v>96</v>
      </c>
      <c r="R194" s="267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F194" s="59"/>
      <c r="AG194" s="56"/>
    </row>
    <row r="195" spans="1:35" ht="38.25">
      <c r="A195" s="263"/>
      <c r="B195" s="263"/>
      <c r="C195" s="263"/>
      <c r="D195" s="263"/>
      <c r="E195" s="264"/>
      <c r="F195" s="270"/>
      <c r="G195" s="265"/>
      <c r="H195" s="265"/>
      <c r="I195" s="265"/>
      <c r="J195" s="674"/>
      <c r="K195" s="674"/>
      <c r="L195" s="266"/>
      <c r="M195" s="266"/>
      <c r="N195" s="267"/>
      <c r="O195" s="267"/>
      <c r="P195" s="267"/>
      <c r="Q195" s="267"/>
      <c r="R195" s="267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F195" s="59"/>
      <c r="AG195" s="56"/>
    </row>
    <row r="196" spans="1:35" ht="72" customHeight="1">
      <c r="A196" s="765" t="s">
        <v>97</v>
      </c>
      <c r="B196" s="765"/>
      <c r="C196" s="765"/>
      <c r="D196" s="765"/>
      <c r="E196" s="765"/>
      <c r="F196" s="270"/>
      <c r="G196" s="265"/>
      <c r="H196" s="265"/>
      <c r="I196" s="265"/>
      <c r="J196" s="674"/>
      <c r="K196" s="674"/>
      <c r="L196" s="266"/>
      <c r="M196" s="266"/>
      <c r="N196" s="267"/>
      <c r="O196" s="267"/>
      <c r="P196" s="267"/>
      <c r="Q196" s="267"/>
      <c r="R196" s="267"/>
      <c r="S196" s="269"/>
      <c r="T196" s="269"/>
      <c r="U196" s="269"/>
      <c r="V196" s="269"/>
      <c r="W196" s="269"/>
      <c r="X196" s="269"/>
      <c r="Y196" s="269"/>
      <c r="Z196" s="269"/>
      <c r="AA196" s="269"/>
      <c r="AB196" s="269"/>
      <c r="AF196" s="59"/>
      <c r="AG196" s="56"/>
    </row>
    <row r="197" spans="1:35">
      <c r="AF197" s="59"/>
      <c r="AG197" s="56"/>
    </row>
    <row r="203" spans="1:35">
      <c r="AG203" s="276"/>
      <c r="AH203" s="82"/>
      <c r="AI203" s="188"/>
    </row>
    <row r="204" spans="1:35">
      <c r="AG204" s="277"/>
      <c r="AH204" s="83"/>
      <c r="AI204" s="188"/>
    </row>
  </sheetData>
  <mergeCells count="331">
    <mergeCell ref="A8:A41"/>
    <mergeCell ref="B8:B41"/>
    <mergeCell ref="A1:AB1"/>
    <mergeCell ref="A2:AB2"/>
    <mergeCell ref="A3:A7"/>
    <mergeCell ref="B3:B7"/>
    <mergeCell ref="C3:C7"/>
    <mergeCell ref="D3:D7"/>
    <mergeCell ref="E3:K3"/>
    <mergeCell ref="L3:R5"/>
    <mergeCell ref="S3:U3"/>
    <mergeCell ref="V3:Z3"/>
    <mergeCell ref="AA3:AB7"/>
    <mergeCell ref="E4:E7"/>
    <mergeCell ref="F4:K6"/>
    <mergeCell ref="S4:S7"/>
    <mergeCell ref="T4:T7"/>
    <mergeCell ref="U4:U7"/>
    <mergeCell ref="V4:V7"/>
    <mergeCell ref="W4:W7"/>
    <mergeCell ref="X4:X7"/>
    <mergeCell ref="Y4:Y7"/>
    <mergeCell ref="Z4:Z7"/>
    <mergeCell ref="C8:C41"/>
    <mergeCell ref="D8:D41"/>
    <mergeCell ref="E8:E9"/>
    <mergeCell ref="K8:K9"/>
    <mergeCell ref="L8:L41"/>
    <mergeCell ref="M8:M41"/>
    <mergeCell ref="N8:N41"/>
    <mergeCell ref="K20:K28"/>
    <mergeCell ref="E31:E40"/>
    <mergeCell ref="K31:K40"/>
    <mergeCell ref="AA8:AB41"/>
    <mergeCell ref="E10:E19"/>
    <mergeCell ref="K10:K19"/>
    <mergeCell ref="S10:S19"/>
    <mergeCell ref="T10:T19"/>
    <mergeCell ref="U10:U19"/>
    <mergeCell ref="V10:V19"/>
    <mergeCell ref="W10:W19"/>
    <mergeCell ref="X10:X19"/>
    <mergeCell ref="Y10:Y19"/>
    <mergeCell ref="U8:U9"/>
    <mergeCell ref="V8:V9"/>
    <mergeCell ref="W8:W9"/>
    <mergeCell ref="X8:X9"/>
    <mergeCell ref="Y8:Y9"/>
    <mergeCell ref="Z8:Z9"/>
    <mergeCell ref="O8:O41"/>
    <mergeCell ref="P8:P41"/>
    <mergeCell ref="Q8:Q41"/>
    <mergeCell ref="R8:R41"/>
    <mergeCell ref="S8:S9"/>
    <mergeCell ref="T8:T9"/>
    <mergeCell ref="Z10:Z19"/>
    <mergeCell ref="E20:E28"/>
    <mergeCell ref="S20:S28"/>
    <mergeCell ref="T20:T28"/>
    <mergeCell ref="U20:U28"/>
    <mergeCell ref="V20:V28"/>
    <mergeCell ref="W20:W28"/>
    <mergeCell ref="X20:X28"/>
    <mergeCell ref="Y20:Y28"/>
    <mergeCell ref="Z20:Z28"/>
    <mergeCell ref="E29:E30"/>
    <mergeCell ref="K29:K30"/>
    <mergeCell ref="S29:S30"/>
    <mergeCell ref="T29:T30"/>
    <mergeCell ref="U29:U30"/>
    <mergeCell ref="V29:V30"/>
    <mergeCell ref="W29:W30"/>
    <mergeCell ref="X29:X30"/>
    <mergeCell ref="Y29:Y30"/>
    <mergeCell ref="Z29:Z30"/>
    <mergeCell ref="Z63:Z64"/>
    <mergeCell ref="E65:E75"/>
    <mergeCell ref="K65:K75"/>
    <mergeCell ref="S65:S75"/>
    <mergeCell ref="T65:T75"/>
    <mergeCell ref="S31:S40"/>
    <mergeCell ref="T31:T40"/>
    <mergeCell ref="U31:U40"/>
    <mergeCell ref="V31:V40"/>
    <mergeCell ref="W31:W40"/>
    <mergeCell ref="X31:X40"/>
    <mergeCell ref="Y31:Y40"/>
    <mergeCell ref="Z31:Z40"/>
    <mergeCell ref="F41:I41"/>
    <mergeCell ref="Z42:Z53"/>
    <mergeCell ref="Z65:Z75"/>
    <mergeCell ref="A42:A76"/>
    <mergeCell ref="B42:B76"/>
    <mergeCell ref="C42:C76"/>
    <mergeCell ref="D42:D76"/>
    <mergeCell ref="E42:E53"/>
    <mergeCell ref="K42:K53"/>
    <mergeCell ref="L42:L76"/>
    <mergeCell ref="Y42:Y53"/>
    <mergeCell ref="E63:E64"/>
    <mergeCell ref="K63:K64"/>
    <mergeCell ref="S63:S64"/>
    <mergeCell ref="T63:T64"/>
    <mergeCell ref="U63:U64"/>
    <mergeCell ref="V63:V64"/>
    <mergeCell ref="W63:W64"/>
    <mergeCell ref="X63:X64"/>
    <mergeCell ref="Y63:Y64"/>
    <mergeCell ref="F76:I76"/>
    <mergeCell ref="V65:V75"/>
    <mergeCell ref="W65:W75"/>
    <mergeCell ref="X65:X75"/>
    <mergeCell ref="Y65:Y75"/>
    <mergeCell ref="AA42:AB76"/>
    <mergeCell ref="E54:E62"/>
    <mergeCell ref="K54:K62"/>
    <mergeCell ref="S54:S62"/>
    <mergeCell ref="T54:T62"/>
    <mergeCell ref="U54:U62"/>
    <mergeCell ref="V54:V62"/>
    <mergeCell ref="W54:W62"/>
    <mergeCell ref="S42:S53"/>
    <mergeCell ref="T42:T53"/>
    <mergeCell ref="U42:U53"/>
    <mergeCell ref="V42:V53"/>
    <mergeCell ref="W42:W53"/>
    <mergeCell ref="X42:X53"/>
    <mergeCell ref="M42:M76"/>
    <mergeCell ref="N42:N76"/>
    <mergeCell ref="O42:O76"/>
    <mergeCell ref="P42:P76"/>
    <mergeCell ref="Q42:Q76"/>
    <mergeCell ref="R42:R76"/>
    <mergeCell ref="X54:X62"/>
    <mergeCell ref="Y54:Y62"/>
    <mergeCell ref="Z54:Z62"/>
    <mergeCell ref="U65:U75"/>
    <mergeCell ref="Z77:Z88"/>
    <mergeCell ref="E106:E107"/>
    <mergeCell ref="K106:K107"/>
    <mergeCell ref="S106:S107"/>
    <mergeCell ref="T106:T107"/>
    <mergeCell ref="U106:U107"/>
    <mergeCell ref="V106:V107"/>
    <mergeCell ref="W106:W107"/>
    <mergeCell ref="X106:X107"/>
    <mergeCell ref="Y106:Y107"/>
    <mergeCell ref="Y89:Y105"/>
    <mergeCell ref="A77:A119"/>
    <mergeCell ref="B77:B119"/>
    <mergeCell ref="C77:C119"/>
    <mergeCell ref="D77:D119"/>
    <mergeCell ref="E77:E81"/>
    <mergeCell ref="K77:K88"/>
    <mergeCell ref="X77:X88"/>
    <mergeCell ref="Y77:Y88"/>
    <mergeCell ref="F119:I119"/>
    <mergeCell ref="N77:N119"/>
    <mergeCell ref="O77:O119"/>
    <mergeCell ref="P77:P119"/>
    <mergeCell ref="Q77:Q119"/>
    <mergeCell ref="AA77:AB119"/>
    <mergeCell ref="E82:E86"/>
    <mergeCell ref="E89:E105"/>
    <mergeCell ref="K89:K105"/>
    <mergeCell ref="S89:S105"/>
    <mergeCell ref="T89:T105"/>
    <mergeCell ref="U89:U105"/>
    <mergeCell ref="R77:R119"/>
    <mergeCell ref="S77:S88"/>
    <mergeCell ref="T77:T88"/>
    <mergeCell ref="U77:U88"/>
    <mergeCell ref="V77:V88"/>
    <mergeCell ref="W77:W88"/>
    <mergeCell ref="V89:V105"/>
    <mergeCell ref="W89:W105"/>
    <mergeCell ref="L77:L119"/>
    <mergeCell ref="M77:M119"/>
    <mergeCell ref="Z89:Z105"/>
    <mergeCell ref="X89:X105"/>
    <mergeCell ref="V108:V118"/>
    <mergeCell ref="W108:W118"/>
    <mergeCell ref="X108:X118"/>
    <mergeCell ref="Y108:Y118"/>
    <mergeCell ref="Z106:Z107"/>
    <mergeCell ref="E108:E118"/>
    <mergeCell ref="K108:K118"/>
    <mergeCell ref="S108:S118"/>
    <mergeCell ref="T108:T118"/>
    <mergeCell ref="U108:U118"/>
    <mergeCell ref="Z108:Z118"/>
    <mergeCell ref="A120:A153"/>
    <mergeCell ref="B120:B153"/>
    <mergeCell ref="C120:C153"/>
    <mergeCell ref="D120:D153"/>
    <mergeCell ref="E120:E121"/>
    <mergeCell ref="K120:K121"/>
    <mergeCell ref="X120:X121"/>
    <mergeCell ref="Y120:Y121"/>
    <mergeCell ref="Z120:Z121"/>
    <mergeCell ref="K132:K140"/>
    <mergeCell ref="S132:S140"/>
    <mergeCell ref="T132:T140"/>
    <mergeCell ref="U132:U140"/>
    <mergeCell ref="V132:V140"/>
    <mergeCell ref="W132:W140"/>
    <mergeCell ref="X132:X140"/>
    <mergeCell ref="Y132:Y140"/>
    <mergeCell ref="Y141:Y142"/>
    <mergeCell ref="E132:E140"/>
    <mergeCell ref="Z132:Z140"/>
    <mergeCell ref="AA120:AB153"/>
    <mergeCell ref="E122:E131"/>
    <mergeCell ref="K122:K131"/>
    <mergeCell ref="S122:S131"/>
    <mergeCell ref="T122:T131"/>
    <mergeCell ref="U122:U131"/>
    <mergeCell ref="V122:V131"/>
    <mergeCell ref="R120:R153"/>
    <mergeCell ref="S120:S121"/>
    <mergeCell ref="T120:T121"/>
    <mergeCell ref="U120:U121"/>
    <mergeCell ref="V120:V121"/>
    <mergeCell ref="W120:W121"/>
    <mergeCell ref="W122:W131"/>
    <mergeCell ref="L120:L153"/>
    <mergeCell ref="M120:M153"/>
    <mergeCell ref="N120:N153"/>
    <mergeCell ref="O120:O153"/>
    <mergeCell ref="P120:P153"/>
    <mergeCell ref="Q120:Q153"/>
    <mergeCell ref="X122:X131"/>
    <mergeCell ref="Y122:Y131"/>
    <mergeCell ref="Z122:Z131"/>
    <mergeCell ref="F152:I152"/>
    <mergeCell ref="F186:I186"/>
    <mergeCell ref="Z178:Z185"/>
    <mergeCell ref="Z154:Z155"/>
    <mergeCell ref="S176:S177"/>
    <mergeCell ref="T176:T177"/>
    <mergeCell ref="Z141:Z142"/>
    <mergeCell ref="E143:E151"/>
    <mergeCell ref="K143:K151"/>
    <mergeCell ref="S143:S151"/>
    <mergeCell ref="T143:T151"/>
    <mergeCell ref="U143:U151"/>
    <mergeCell ref="V143:V151"/>
    <mergeCell ref="W143:W151"/>
    <mergeCell ref="X143:X151"/>
    <mergeCell ref="Y143:Y151"/>
    <mergeCell ref="Z143:Z151"/>
    <mergeCell ref="E141:E142"/>
    <mergeCell ref="K141:K142"/>
    <mergeCell ref="S141:S142"/>
    <mergeCell ref="T141:T142"/>
    <mergeCell ref="U141:U142"/>
    <mergeCell ref="V141:V142"/>
    <mergeCell ref="W141:W142"/>
    <mergeCell ref="X141:X142"/>
    <mergeCell ref="W154:W155"/>
    <mergeCell ref="W156:W165"/>
    <mergeCell ref="U178:U185"/>
    <mergeCell ref="V178:V185"/>
    <mergeCell ref="W178:W185"/>
    <mergeCell ref="Z156:Z165"/>
    <mergeCell ref="F153:I153"/>
    <mergeCell ref="A154:A186"/>
    <mergeCell ref="B154:B186"/>
    <mergeCell ref="C154:C186"/>
    <mergeCell ref="D154:D186"/>
    <mergeCell ref="E154:E155"/>
    <mergeCell ref="K154:K155"/>
    <mergeCell ref="X154:X155"/>
    <mergeCell ref="Y154:Y155"/>
    <mergeCell ref="E166:E175"/>
    <mergeCell ref="K166:K175"/>
    <mergeCell ref="S166:S175"/>
    <mergeCell ref="T166:T175"/>
    <mergeCell ref="U166:U175"/>
    <mergeCell ref="V166:V175"/>
    <mergeCell ref="W166:W175"/>
    <mergeCell ref="X166:X175"/>
    <mergeCell ref="Y166:Y175"/>
    <mergeCell ref="S178:S185"/>
    <mergeCell ref="T178:T185"/>
    <mergeCell ref="AA154:AB186"/>
    <mergeCell ref="E156:E165"/>
    <mergeCell ref="K156:K165"/>
    <mergeCell ref="S156:S165"/>
    <mergeCell ref="T156:T165"/>
    <mergeCell ref="L154:L186"/>
    <mergeCell ref="M154:M186"/>
    <mergeCell ref="N154:N186"/>
    <mergeCell ref="O154:O186"/>
    <mergeCell ref="P154:P186"/>
    <mergeCell ref="Q154:Q186"/>
    <mergeCell ref="X156:X165"/>
    <mergeCell ref="Y156:Y165"/>
    <mergeCell ref="E176:E177"/>
    <mergeCell ref="K176:K177"/>
    <mergeCell ref="U156:U165"/>
    <mergeCell ref="V156:V165"/>
    <mergeCell ref="R154:R186"/>
    <mergeCell ref="S154:S155"/>
    <mergeCell ref="T154:T155"/>
    <mergeCell ref="U154:U155"/>
    <mergeCell ref="V154:V155"/>
    <mergeCell ref="S187:AB187"/>
    <mergeCell ref="Z166:Z175"/>
    <mergeCell ref="U176:U177"/>
    <mergeCell ref="V176:V177"/>
    <mergeCell ref="W176:W177"/>
    <mergeCell ref="X178:X185"/>
    <mergeCell ref="Y178:Y185"/>
    <mergeCell ref="F156:I156"/>
    <mergeCell ref="A196:E196"/>
    <mergeCell ref="A189:AB189"/>
    <mergeCell ref="A190:K190"/>
    <mergeCell ref="S190:AB193"/>
    <mergeCell ref="A191:E191"/>
    <mergeCell ref="F191:K191"/>
    <mergeCell ref="A192:E193"/>
    <mergeCell ref="F192:K192"/>
    <mergeCell ref="F193:K193"/>
    <mergeCell ref="A188:F188"/>
    <mergeCell ref="S188:AB188"/>
    <mergeCell ref="X176:X177"/>
    <mergeCell ref="Y176:Y177"/>
    <mergeCell ref="Z176:Z177"/>
    <mergeCell ref="E178:E185"/>
    <mergeCell ref="K178:K185"/>
  </mergeCells>
  <phoneticPr fontId="9" type="noConversion"/>
  <printOptions horizontalCentered="1" verticalCentered="1"/>
  <pageMargins left="0" right="0" top="0" bottom="0" header="0" footer="0"/>
  <pageSetup paperSize="8" scale="35" fitToHeight="0" orientation="portrait" r:id="rId1"/>
  <rowBreaks count="2" manualBreakCount="2">
    <brk id="76" max="27" man="1"/>
    <brk id="153" max="27" man="1"/>
  </rowBreaks>
  <colBreaks count="1" manualBreakCount="1">
    <brk id="10" max="18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5"/>
  <sheetViews>
    <sheetView view="pageBreakPreview" zoomScaleNormal="100" zoomScaleSheetLayoutView="100" workbookViewId="0">
      <pane ySplit="7" topLeftCell="A83" activePane="bottomLeft" state="frozen"/>
      <selection activeCell="A2" sqref="A2:AB2"/>
      <selection pane="bottomLeft" activeCell="G72" sqref="G72"/>
    </sheetView>
  </sheetViews>
  <sheetFormatPr defaultColWidth="8.875" defaultRowHeight="27.75"/>
  <cols>
    <col min="1" max="1" width="7.75" style="77" customWidth="1"/>
    <col min="2" max="2" width="12.125" style="77" customWidth="1"/>
    <col min="3" max="3" width="9.625" style="77" customWidth="1"/>
    <col min="4" max="4" width="7.75" style="77" customWidth="1"/>
    <col min="5" max="5" width="26.25" style="75" customWidth="1"/>
    <col min="6" max="6" width="25.5" style="325" bestFit="1" customWidth="1"/>
    <col min="7" max="8" width="20.5" style="290" customWidth="1"/>
    <col min="9" max="9" width="14.75" style="290" bestFit="1" customWidth="1"/>
    <col min="10" max="10" width="14.75" style="77" hidden="1" customWidth="1"/>
    <col min="11" max="11" width="16.5" style="77" customWidth="1"/>
    <col min="12" max="13" width="7.75" style="77" customWidth="1"/>
    <col min="14" max="17" width="7.75" style="79" customWidth="1"/>
    <col min="18" max="18" width="9.5" style="79" customWidth="1"/>
    <col min="19" max="28" width="7.75" style="20" customWidth="1"/>
    <col min="29" max="29" width="8.875" style="20"/>
    <col min="30" max="30" width="5.75" style="244" customWidth="1"/>
    <col min="31" max="31" width="5.75" style="73" customWidth="1"/>
    <col min="32" max="32" width="7.75" style="56" customWidth="1"/>
    <col min="33" max="33" width="10" style="186" customWidth="1"/>
    <col min="34" max="34" width="8" style="55" customWidth="1"/>
    <col min="35" max="36" width="8.875" style="55" customWidth="1"/>
    <col min="37" max="48" width="5.25" style="57" customWidth="1"/>
    <col min="49" max="16384" width="8.875" style="20"/>
  </cols>
  <sheetData>
    <row r="1" spans="1:48">
      <c r="A1" s="1020" t="str">
        <f>"基隆市五堵共廚群組113學年度(上學期)第7週菜單設計暨學生反應調查表"</f>
        <v>基隆市五堵共廚群組113學年度(上學期)第7週菜單設計暨學生反應調查表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  <c r="R1" s="1020"/>
      <c r="S1" s="1020"/>
      <c r="T1" s="1020"/>
      <c r="U1" s="1020"/>
      <c r="V1" s="1020"/>
      <c r="W1" s="1020"/>
      <c r="X1" s="1020"/>
      <c r="Y1" s="1020"/>
      <c r="Z1" s="1020"/>
      <c r="AA1" s="1020"/>
      <c r="AB1" s="1020"/>
      <c r="AC1" s="19"/>
      <c r="AG1" s="56"/>
    </row>
    <row r="2" spans="1:48" ht="21.75" thickBot="1">
      <c r="A2" s="591" t="s">
        <v>59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2">
        <v>1401</v>
      </c>
      <c r="T2" s="592">
        <v>1402</v>
      </c>
      <c r="U2" s="592">
        <v>1401</v>
      </c>
      <c r="V2" s="592">
        <v>1410</v>
      </c>
      <c r="W2" s="592">
        <v>1405</v>
      </c>
      <c r="X2" s="591"/>
      <c r="Y2" s="591"/>
      <c r="Z2" s="591"/>
      <c r="AA2" s="591"/>
      <c r="AB2" s="591"/>
      <c r="AC2" s="19"/>
      <c r="AG2" s="56"/>
    </row>
    <row r="3" spans="1:48" ht="21">
      <c r="A3" s="1021" t="s">
        <v>78</v>
      </c>
      <c r="B3" s="1023" t="s">
        <v>2</v>
      </c>
      <c r="C3" s="1025" t="s">
        <v>79</v>
      </c>
      <c r="D3" s="1025" t="s">
        <v>80</v>
      </c>
      <c r="E3" s="1028" t="s">
        <v>67</v>
      </c>
      <c r="F3" s="1029"/>
      <c r="G3" s="1029"/>
      <c r="H3" s="1029"/>
      <c r="I3" s="1029"/>
      <c r="J3" s="1029"/>
      <c r="K3" s="1030"/>
      <c r="L3" s="1031" t="s">
        <v>81</v>
      </c>
      <c r="M3" s="1032"/>
      <c r="N3" s="1032"/>
      <c r="O3" s="1032"/>
      <c r="P3" s="1032"/>
      <c r="Q3" s="1032"/>
      <c r="R3" s="1033"/>
      <c r="S3" s="1040" t="s">
        <v>28</v>
      </c>
      <c r="T3" s="1041"/>
      <c r="U3" s="1042"/>
      <c r="V3" s="1043" t="s">
        <v>29</v>
      </c>
      <c r="W3" s="1041"/>
      <c r="X3" s="1041"/>
      <c r="Y3" s="1041"/>
      <c r="Z3" s="1044"/>
      <c r="AA3" s="1045" t="s">
        <v>30</v>
      </c>
      <c r="AB3" s="1046"/>
      <c r="AC3" s="19"/>
      <c r="AG3" s="56"/>
    </row>
    <row r="4" spans="1:48" ht="6.75" customHeight="1">
      <c r="A4" s="1022"/>
      <c r="B4" s="1024"/>
      <c r="C4" s="1026"/>
      <c r="D4" s="1027"/>
      <c r="E4" s="1048" t="s">
        <v>65</v>
      </c>
      <c r="F4" s="1050" t="s">
        <v>68</v>
      </c>
      <c r="G4" s="1051"/>
      <c r="H4" s="1051"/>
      <c r="I4" s="1051"/>
      <c r="J4" s="1051"/>
      <c r="K4" s="1052"/>
      <c r="L4" s="1034"/>
      <c r="M4" s="1035"/>
      <c r="N4" s="1035"/>
      <c r="O4" s="1035"/>
      <c r="P4" s="1035"/>
      <c r="Q4" s="1035"/>
      <c r="R4" s="1036"/>
      <c r="S4" s="1059" t="s">
        <v>31</v>
      </c>
      <c r="T4" s="1059" t="s">
        <v>32</v>
      </c>
      <c r="U4" s="1061" t="s">
        <v>33</v>
      </c>
      <c r="V4" s="1063" t="s">
        <v>34</v>
      </c>
      <c r="W4" s="1059" t="s">
        <v>35</v>
      </c>
      <c r="X4" s="1059" t="s">
        <v>36</v>
      </c>
      <c r="Y4" s="1059" t="s">
        <v>37</v>
      </c>
      <c r="Z4" s="1065" t="s">
        <v>38</v>
      </c>
      <c r="AA4" s="1047"/>
      <c r="AB4" s="1046"/>
      <c r="AC4" s="19"/>
      <c r="AG4" s="56"/>
    </row>
    <row r="5" spans="1:48" ht="5.25" customHeight="1">
      <c r="A5" s="1022"/>
      <c r="B5" s="1024"/>
      <c r="C5" s="1026"/>
      <c r="D5" s="1027"/>
      <c r="E5" s="1049"/>
      <c r="F5" s="1053"/>
      <c r="G5" s="1054"/>
      <c r="H5" s="1054"/>
      <c r="I5" s="1054"/>
      <c r="J5" s="1054"/>
      <c r="K5" s="1055"/>
      <c r="L5" s="1037"/>
      <c r="M5" s="1038"/>
      <c r="N5" s="1038"/>
      <c r="O5" s="1038"/>
      <c r="P5" s="1038"/>
      <c r="Q5" s="1038"/>
      <c r="R5" s="1039"/>
      <c r="S5" s="1060"/>
      <c r="T5" s="1060"/>
      <c r="U5" s="1062"/>
      <c r="V5" s="1064"/>
      <c r="W5" s="1060"/>
      <c r="X5" s="1060"/>
      <c r="Y5" s="1060"/>
      <c r="Z5" s="1066"/>
      <c r="AA5" s="1047"/>
      <c r="AB5" s="1046"/>
      <c r="AC5" s="19"/>
      <c r="AG5" s="56"/>
    </row>
    <row r="6" spans="1:48" ht="42" customHeight="1">
      <c r="A6" s="1022"/>
      <c r="B6" s="1024"/>
      <c r="C6" s="1026"/>
      <c r="D6" s="1027"/>
      <c r="E6" s="1049"/>
      <c r="F6" s="1056"/>
      <c r="G6" s="1057"/>
      <c r="H6" s="1057"/>
      <c r="I6" s="1057"/>
      <c r="J6" s="1057"/>
      <c r="K6" s="1058"/>
      <c r="L6" s="593" t="s">
        <v>82</v>
      </c>
      <c r="M6" s="594" t="s">
        <v>83</v>
      </c>
      <c r="N6" s="595" t="s">
        <v>0</v>
      </c>
      <c r="O6" s="595" t="s">
        <v>1</v>
      </c>
      <c r="P6" s="595" t="s">
        <v>24</v>
      </c>
      <c r="Q6" s="595" t="s">
        <v>84</v>
      </c>
      <c r="R6" s="595" t="s">
        <v>85</v>
      </c>
      <c r="S6" s="1060"/>
      <c r="T6" s="1060"/>
      <c r="U6" s="1062"/>
      <c r="V6" s="1064"/>
      <c r="W6" s="1060"/>
      <c r="X6" s="1060"/>
      <c r="Y6" s="1060"/>
      <c r="Z6" s="1066"/>
      <c r="AA6" s="1047"/>
      <c r="AB6" s="1046"/>
      <c r="AC6" s="19"/>
      <c r="AG6" s="58"/>
    </row>
    <row r="7" spans="1:48" ht="21.75" customHeight="1" thickBot="1">
      <c r="A7" s="1022"/>
      <c r="B7" s="1024"/>
      <c r="C7" s="1026"/>
      <c r="D7" s="1027"/>
      <c r="E7" s="1049"/>
      <c r="F7" s="685" t="s">
        <v>724</v>
      </c>
      <c r="G7" s="596" t="s">
        <v>725</v>
      </c>
      <c r="H7" s="596" t="s">
        <v>726</v>
      </c>
      <c r="I7" s="596" t="s">
        <v>727</v>
      </c>
      <c r="J7" s="597" t="s">
        <v>69</v>
      </c>
      <c r="K7" s="597" t="s">
        <v>70</v>
      </c>
      <c r="L7" s="598" t="s">
        <v>39</v>
      </c>
      <c r="M7" s="598" t="s">
        <v>40</v>
      </c>
      <c r="N7" s="599" t="s">
        <v>41</v>
      </c>
      <c r="O7" s="599" t="s">
        <v>42</v>
      </c>
      <c r="P7" s="599" t="s">
        <v>43</v>
      </c>
      <c r="Q7" s="599" t="s">
        <v>44</v>
      </c>
      <c r="R7" s="599" t="s">
        <v>45</v>
      </c>
      <c r="S7" s="1060"/>
      <c r="T7" s="1060"/>
      <c r="U7" s="1062"/>
      <c r="V7" s="1064"/>
      <c r="W7" s="1060"/>
      <c r="X7" s="1060"/>
      <c r="Y7" s="1060"/>
      <c r="Z7" s="1066"/>
      <c r="AA7" s="1047"/>
      <c r="AB7" s="1046"/>
      <c r="AC7" s="19"/>
      <c r="AF7" s="80"/>
      <c r="AG7" s="81"/>
      <c r="AK7" s="242"/>
      <c r="AL7" s="242"/>
      <c r="AM7" s="242"/>
      <c r="AN7" s="242"/>
      <c r="AO7" s="242"/>
      <c r="AP7" s="242"/>
      <c r="AQ7" s="243"/>
      <c r="AR7" s="243"/>
      <c r="AS7" s="243"/>
      <c r="AT7" s="243"/>
      <c r="AU7" s="243"/>
      <c r="AV7" s="243"/>
    </row>
    <row r="8" spans="1:48" ht="22.9" customHeight="1" thickBot="1">
      <c r="A8" s="1067">
        <v>45572</v>
      </c>
      <c r="B8" s="1070" t="s">
        <v>15</v>
      </c>
      <c r="C8" s="1073">
        <v>1363</v>
      </c>
      <c r="D8" s="1076" t="str">
        <f>E8</f>
        <v>五穀飯</v>
      </c>
      <c r="E8" s="1079" t="s">
        <v>86</v>
      </c>
      <c r="F8" s="551" t="s">
        <v>777</v>
      </c>
      <c r="G8" s="462">
        <v>7</v>
      </c>
      <c r="H8" s="686">
        <f>MROUND(INDEX($C:$C,MATCH(AD8,$AD:$AD,0))*G8/1000,1)</f>
        <v>10</v>
      </c>
      <c r="I8" s="409" t="str">
        <f>H8&amp;+"K"</f>
        <v>10K</v>
      </c>
      <c r="J8" s="600"/>
      <c r="K8" s="1081" t="s">
        <v>54</v>
      </c>
      <c r="L8" s="913">
        <v>4.8</v>
      </c>
      <c r="M8" s="913">
        <v>2.2999999999999998</v>
      </c>
      <c r="N8" s="930">
        <v>1.3</v>
      </c>
      <c r="O8" s="913">
        <v>0</v>
      </c>
      <c r="P8" s="913">
        <v>2.5</v>
      </c>
      <c r="Q8" s="913">
        <v>1</v>
      </c>
      <c r="R8" s="1114">
        <f>SUM(L8*70)+(M8*75)+(N8*25)+(O8*60)+(P8*45)+(Q8*150)</f>
        <v>803.5</v>
      </c>
      <c r="S8" s="1112"/>
      <c r="T8" s="1112"/>
      <c r="U8" s="1108"/>
      <c r="V8" s="1110"/>
      <c r="W8" s="1112"/>
      <c r="X8" s="1112"/>
      <c r="Y8" s="1112"/>
      <c r="Z8" s="1112"/>
      <c r="AA8" s="1090"/>
      <c r="AB8" s="1091"/>
      <c r="AC8" s="19"/>
      <c r="AD8" s="244">
        <f>IF($C8=0,COUNTA($C7:$C$8),COUNTA($C$8:$C8))</f>
        <v>1</v>
      </c>
      <c r="AF8" s="59"/>
      <c r="AG8" s="56"/>
    </row>
    <row r="9" spans="1:48" ht="22.9" hidden="1" customHeight="1" thickBot="1">
      <c r="A9" s="1068"/>
      <c r="B9" s="1071"/>
      <c r="C9" s="1074"/>
      <c r="D9" s="1077"/>
      <c r="E9" s="1080"/>
      <c r="F9" s="555"/>
      <c r="G9" s="679"/>
      <c r="H9" s="505">
        <f>MROUND(INDEX($C:$C,MATCH(AD9,$AD:$AD,0))*G9/1000,1)</f>
        <v>0</v>
      </c>
      <c r="I9" s="505" t="str">
        <f t="shared" ref="I9:I25" si="0">H9&amp;+"K"</f>
        <v>0K</v>
      </c>
      <c r="J9" s="602"/>
      <c r="K9" s="1082"/>
      <c r="L9" s="910"/>
      <c r="M9" s="910"/>
      <c r="N9" s="931"/>
      <c r="O9" s="910"/>
      <c r="P9" s="910"/>
      <c r="Q9" s="910"/>
      <c r="R9" s="1115"/>
      <c r="S9" s="1113"/>
      <c r="T9" s="1113"/>
      <c r="U9" s="1109"/>
      <c r="V9" s="1111"/>
      <c r="W9" s="1113"/>
      <c r="X9" s="1113"/>
      <c r="Y9" s="1113"/>
      <c r="Z9" s="1113"/>
      <c r="AA9" s="1092"/>
      <c r="AB9" s="1093"/>
      <c r="AC9" s="19"/>
      <c r="AD9" s="244">
        <f>IF($C9=0,COUNTA($C8:$C$8),COUNTA($C$8:$C9))</f>
        <v>1</v>
      </c>
      <c r="AF9" s="59"/>
      <c r="AG9" s="56"/>
    </row>
    <row r="10" spans="1:48" ht="22.9" customHeight="1">
      <c r="A10" s="1068"/>
      <c r="B10" s="1071"/>
      <c r="C10" s="1074"/>
      <c r="D10" s="1077"/>
      <c r="E10" s="1079" t="s">
        <v>679</v>
      </c>
      <c r="F10" s="143" t="s">
        <v>771</v>
      </c>
      <c r="G10" s="143">
        <v>70</v>
      </c>
      <c r="H10" s="414">
        <f>MROUND(INDEX($C:$C,MATCH(AD10,$AD:$AD,0))*G10/1000,3)</f>
        <v>96</v>
      </c>
      <c r="I10" s="409" t="str">
        <f t="shared" si="0"/>
        <v>96K</v>
      </c>
      <c r="J10" s="547"/>
      <c r="K10" s="1097" t="s">
        <v>680</v>
      </c>
      <c r="L10" s="910"/>
      <c r="M10" s="910"/>
      <c r="N10" s="931"/>
      <c r="O10" s="910"/>
      <c r="P10" s="910"/>
      <c r="Q10" s="910"/>
      <c r="R10" s="1115"/>
      <c r="S10" s="1099"/>
      <c r="T10" s="1099"/>
      <c r="U10" s="1102"/>
      <c r="V10" s="1105"/>
      <c r="W10" s="1099"/>
      <c r="X10" s="1099"/>
      <c r="Y10" s="1099"/>
      <c r="Z10" s="1099"/>
      <c r="AA10" s="1092"/>
      <c r="AB10" s="1093"/>
      <c r="AC10" s="19"/>
      <c r="AD10" s="244">
        <f>IF($C10=0,COUNTA($C$8:$C9),COUNTA($C$8:$C10))</f>
        <v>1</v>
      </c>
      <c r="AF10" s="59"/>
      <c r="AG10" s="56"/>
    </row>
    <row r="11" spans="1:48" ht="22.9" customHeight="1">
      <c r="A11" s="1068"/>
      <c r="B11" s="1071"/>
      <c r="C11" s="1074"/>
      <c r="D11" s="1077"/>
      <c r="E11" s="1096"/>
      <c r="F11" s="145" t="s">
        <v>772</v>
      </c>
      <c r="G11" s="145">
        <v>32</v>
      </c>
      <c r="H11" s="417">
        <f>MROUND(INDEX($C:$C,MATCH(AD11,$AD:$AD,0))*G11/1000,3)</f>
        <v>45</v>
      </c>
      <c r="I11" s="417" t="str">
        <f t="shared" si="0"/>
        <v>45K</v>
      </c>
      <c r="J11" s="396"/>
      <c r="K11" s="1098"/>
      <c r="L11" s="910"/>
      <c r="M11" s="910"/>
      <c r="N11" s="931"/>
      <c r="O11" s="910"/>
      <c r="P11" s="910"/>
      <c r="Q11" s="910"/>
      <c r="R11" s="1115"/>
      <c r="S11" s="1100"/>
      <c r="T11" s="1100"/>
      <c r="U11" s="1103"/>
      <c r="V11" s="1106"/>
      <c r="W11" s="1100"/>
      <c r="X11" s="1100"/>
      <c r="Y11" s="1100"/>
      <c r="Z11" s="1100"/>
      <c r="AA11" s="1092"/>
      <c r="AB11" s="1093"/>
      <c r="AC11" s="19"/>
      <c r="AD11" s="244">
        <f>IF($C11=0,COUNTA($C$8:$C10),COUNTA($C$8:$C11))</f>
        <v>1</v>
      </c>
      <c r="AF11" s="59"/>
      <c r="AG11" s="56"/>
    </row>
    <row r="12" spans="1:48" ht="22.9" customHeight="1">
      <c r="A12" s="1068"/>
      <c r="B12" s="1071"/>
      <c r="C12" s="1074"/>
      <c r="D12" s="1077"/>
      <c r="E12" s="1096"/>
      <c r="F12" s="145" t="s">
        <v>773</v>
      </c>
      <c r="G12" s="145">
        <v>7</v>
      </c>
      <c r="H12" s="414">
        <f>MROUND(INDEX($C:$C,MATCH(AD12,$AD:$AD,0))*G12/1000,1)</f>
        <v>10</v>
      </c>
      <c r="I12" s="414" t="str">
        <f t="shared" si="0"/>
        <v>10K</v>
      </c>
      <c r="J12" s="396"/>
      <c r="K12" s="1098"/>
      <c r="L12" s="910"/>
      <c r="M12" s="910"/>
      <c r="N12" s="931"/>
      <c r="O12" s="910"/>
      <c r="P12" s="910"/>
      <c r="Q12" s="910"/>
      <c r="R12" s="1115"/>
      <c r="S12" s="1100"/>
      <c r="T12" s="1100"/>
      <c r="U12" s="1103"/>
      <c r="V12" s="1106"/>
      <c r="W12" s="1100"/>
      <c r="X12" s="1100"/>
      <c r="Y12" s="1100"/>
      <c r="Z12" s="1100"/>
      <c r="AA12" s="1092"/>
      <c r="AB12" s="1093"/>
      <c r="AC12" s="19"/>
      <c r="AD12" s="244">
        <f>IF($C12=0,COUNTA($C$8:$C11),COUNTA($C$8:$C12))</f>
        <v>1</v>
      </c>
      <c r="AF12" s="59"/>
      <c r="AG12" s="56"/>
    </row>
    <row r="13" spans="1:48" ht="22.9" customHeight="1">
      <c r="A13" s="1068"/>
      <c r="B13" s="1071"/>
      <c r="C13" s="1074"/>
      <c r="D13" s="1077"/>
      <c r="E13" s="1096"/>
      <c r="F13" s="145" t="s">
        <v>362</v>
      </c>
      <c r="G13" s="145">
        <v>11</v>
      </c>
      <c r="H13" s="414">
        <f>MROUND(INDEX($C:$C,MATCH(AD13,$AD:$AD,0))*G13/1000,1)</f>
        <v>15</v>
      </c>
      <c r="I13" s="414" t="str">
        <f>H13&amp;+"K"</f>
        <v>15K</v>
      </c>
      <c r="J13" s="396"/>
      <c r="K13" s="1098"/>
      <c r="L13" s="910"/>
      <c r="M13" s="910"/>
      <c r="N13" s="931"/>
      <c r="O13" s="910"/>
      <c r="P13" s="910"/>
      <c r="Q13" s="910"/>
      <c r="R13" s="1115"/>
      <c r="S13" s="1100"/>
      <c r="T13" s="1100"/>
      <c r="U13" s="1103"/>
      <c r="V13" s="1106"/>
      <c r="W13" s="1100"/>
      <c r="X13" s="1100"/>
      <c r="Y13" s="1100"/>
      <c r="Z13" s="1100"/>
      <c r="AA13" s="1092"/>
      <c r="AB13" s="1093"/>
      <c r="AC13" s="19"/>
      <c r="AD13" s="244">
        <f>IF($C13=0,COUNTA($C$8:$C12),COUNTA($C$8:$C13))</f>
        <v>1</v>
      </c>
      <c r="AF13" s="59"/>
      <c r="AG13" s="56"/>
    </row>
    <row r="14" spans="1:48" ht="22.9" customHeight="1">
      <c r="A14" s="1068"/>
      <c r="B14" s="1071"/>
      <c r="C14" s="1074"/>
      <c r="D14" s="1077"/>
      <c r="E14" s="1096"/>
      <c r="F14" s="145" t="s">
        <v>774</v>
      </c>
      <c r="G14" s="676"/>
      <c r="H14" s="414">
        <f>MROUND(INDEX($C:$C,MATCH(AD14,$AD:$AD,0))*G14/1000,1)</f>
        <v>0</v>
      </c>
      <c r="I14" s="414" t="s">
        <v>728</v>
      </c>
      <c r="J14" s="396"/>
      <c r="K14" s="1098"/>
      <c r="L14" s="910"/>
      <c r="M14" s="910"/>
      <c r="N14" s="931"/>
      <c r="O14" s="910"/>
      <c r="P14" s="910"/>
      <c r="Q14" s="910"/>
      <c r="R14" s="1115"/>
      <c r="S14" s="1100"/>
      <c r="T14" s="1100"/>
      <c r="U14" s="1103"/>
      <c r="V14" s="1106"/>
      <c r="W14" s="1100"/>
      <c r="X14" s="1100"/>
      <c r="Y14" s="1100"/>
      <c r="Z14" s="1100"/>
      <c r="AA14" s="1092"/>
      <c r="AB14" s="1093"/>
      <c r="AC14" s="19"/>
      <c r="AD14" s="244">
        <f>IF($C14=0,COUNTA($C$8:$C13),COUNTA($C$8:$C14))</f>
        <v>1</v>
      </c>
      <c r="AF14" s="59"/>
      <c r="AG14" s="56"/>
    </row>
    <row r="15" spans="1:48" ht="22.9" customHeight="1">
      <c r="A15" s="1068"/>
      <c r="B15" s="1071"/>
      <c r="C15" s="1074"/>
      <c r="D15" s="1077"/>
      <c r="E15" s="1096"/>
      <c r="F15" s="145" t="s">
        <v>775</v>
      </c>
      <c r="G15" s="676"/>
      <c r="H15" s="414">
        <f>MROUND(INDEX($C:$C,MATCH(AD15,$AD:$AD,0))*G15/1000,1)</f>
        <v>0</v>
      </c>
      <c r="I15" s="414" t="s">
        <v>729</v>
      </c>
      <c r="J15" s="396"/>
      <c r="K15" s="1098"/>
      <c r="L15" s="910"/>
      <c r="M15" s="910"/>
      <c r="N15" s="931"/>
      <c r="O15" s="910"/>
      <c r="P15" s="910"/>
      <c r="Q15" s="910"/>
      <c r="R15" s="1115"/>
      <c r="S15" s="1100"/>
      <c r="T15" s="1100"/>
      <c r="U15" s="1103"/>
      <c r="V15" s="1106"/>
      <c r="W15" s="1100"/>
      <c r="X15" s="1100"/>
      <c r="Y15" s="1100"/>
      <c r="Z15" s="1100"/>
      <c r="AA15" s="1092"/>
      <c r="AB15" s="1093"/>
      <c r="AC15" s="19"/>
      <c r="AD15" s="244">
        <f>IF($C15=0,COUNTA($C$8:$C13),COUNTA($C$8:$C15))</f>
        <v>1</v>
      </c>
      <c r="AF15" s="59"/>
      <c r="AG15" s="56"/>
    </row>
    <row r="16" spans="1:48" ht="22.9" customHeight="1">
      <c r="A16" s="1068"/>
      <c r="B16" s="1071"/>
      <c r="C16" s="1074"/>
      <c r="D16" s="1077"/>
      <c r="E16" s="1096"/>
      <c r="F16" s="690" t="s">
        <v>776</v>
      </c>
      <c r="G16" s="678"/>
      <c r="H16" s="679"/>
      <c r="I16" s="679" t="s">
        <v>730</v>
      </c>
      <c r="J16" s="396"/>
      <c r="K16" s="1098"/>
      <c r="L16" s="910"/>
      <c r="M16" s="910"/>
      <c r="N16" s="931"/>
      <c r="O16" s="910"/>
      <c r="P16" s="910"/>
      <c r="Q16" s="910"/>
      <c r="R16" s="1115"/>
      <c r="S16" s="1100"/>
      <c r="T16" s="1100"/>
      <c r="U16" s="1103"/>
      <c r="V16" s="1106"/>
      <c r="W16" s="1100"/>
      <c r="X16" s="1100"/>
      <c r="Y16" s="1100"/>
      <c r="Z16" s="1100"/>
      <c r="AA16" s="1092"/>
      <c r="AB16" s="1093"/>
      <c r="AC16" s="19"/>
      <c r="AD16" s="244">
        <f>IF($C16=0,COUNTA($C$8:$C15),COUNTA($C$8:$C16))</f>
        <v>1</v>
      </c>
      <c r="AF16" s="59"/>
      <c r="AG16" s="56"/>
    </row>
    <row r="17" spans="1:33" ht="22.9" customHeight="1" thickBot="1">
      <c r="A17" s="1068"/>
      <c r="B17" s="1071"/>
      <c r="C17" s="1074"/>
      <c r="D17" s="1077"/>
      <c r="E17" s="1096"/>
      <c r="F17" s="156" t="s">
        <v>731</v>
      </c>
      <c r="G17" s="156"/>
      <c r="H17" s="154">
        <f>MROUND(INDEX($C:$C,MATCH(AD17,$AD:$AD,0))*G17/1000,1)</f>
        <v>0</v>
      </c>
      <c r="I17" s="677" t="s">
        <v>152</v>
      </c>
      <c r="J17" s="396"/>
      <c r="K17" s="1098"/>
      <c r="L17" s="910"/>
      <c r="M17" s="910"/>
      <c r="N17" s="931"/>
      <c r="O17" s="910"/>
      <c r="P17" s="910"/>
      <c r="Q17" s="910"/>
      <c r="R17" s="1115"/>
      <c r="S17" s="1100"/>
      <c r="T17" s="1100"/>
      <c r="U17" s="1103"/>
      <c r="V17" s="1106"/>
      <c r="W17" s="1100"/>
      <c r="X17" s="1100"/>
      <c r="Y17" s="1100"/>
      <c r="Z17" s="1100"/>
      <c r="AA17" s="1092"/>
      <c r="AB17" s="1093"/>
      <c r="AC17" s="19"/>
      <c r="AD17" s="244">
        <f>IF($C17=0,COUNTA($C$8:$C16),COUNTA($C$8:$C17))</f>
        <v>1</v>
      </c>
      <c r="AF17" s="59"/>
      <c r="AG17" s="56"/>
    </row>
    <row r="18" spans="1:33" ht="22.9" hidden="1" customHeight="1" thickBot="1">
      <c r="A18" s="1068"/>
      <c r="B18" s="1071"/>
      <c r="C18" s="1074"/>
      <c r="D18" s="1077"/>
      <c r="E18" s="1080"/>
      <c r="F18" s="252"/>
      <c r="G18" s="252"/>
      <c r="H18" s="252">
        <f>MROUND(INDEX($C:$C,MATCH(AD18,$AD:$AD,0))*G18/1000,1)</f>
        <v>0</v>
      </c>
      <c r="I18" s="511" t="str">
        <f t="shared" si="0"/>
        <v>0K</v>
      </c>
      <c r="J18" s="396"/>
      <c r="K18" s="1082"/>
      <c r="L18" s="910"/>
      <c r="M18" s="910"/>
      <c r="N18" s="931"/>
      <c r="O18" s="910"/>
      <c r="P18" s="910"/>
      <c r="Q18" s="910"/>
      <c r="R18" s="1115"/>
      <c r="S18" s="1101"/>
      <c r="T18" s="1101"/>
      <c r="U18" s="1104"/>
      <c r="V18" s="1107"/>
      <c r="W18" s="1101"/>
      <c r="X18" s="1101"/>
      <c r="Y18" s="1101"/>
      <c r="Z18" s="1101"/>
      <c r="AA18" s="1092"/>
      <c r="AB18" s="1093"/>
      <c r="AC18" s="19"/>
      <c r="AD18" s="244">
        <f>IF($C18=0,COUNTA($C$8:$C17),COUNTA($C$8:$C18))</f>
        <v>1</v>
      </c>
      <c r="AF18" s="59"/>
      <c r="AG18" s="56"/>
    </row>
    <row r="19" spans="1:33" ht="22.9" customHeight="1">
      <c r="A19" s="1068"/>
      <c r="B19" s="1071"/>
      <c r="C19" s="1074"/>
      <c r="D19" s="1077"/>
      <c r="E19" s="1117" t="s">
        <v>681</v>
      </c>
      <c r="F19" s="150" t="s">
        <v>682</v>
      </c>
      <c r="G19" s="150">
        <v>58</v>
      </c>
      <c r="H19" s="463">
        <f>MROUND(INDEX($C:$C,MATCH(AD19,$AD:$AD,0))*G19/1000,1)</f>
        <v>79</v>
      </c>
      <c r="I19" s="414" t="str">
        <f t="shared" si="0"/>
        <v>79K</v>
      </c>
      <c r="J19" s="604"/>
      <c r="K19" s="1083" t="s">
        <v>689</v>
      </c>
      <c r="L19" s="910"/>
      <c r="M19" s="910"/>
      <c r="N19" s="931"/>
      <c r="O19" s="910"/>
      <c r="P19" s="910"/>
      <c r="Q19" s="910"/>
      <c r="R19" s="1115"/>
      <c r="S19" s="1099"/>
      <c r="T19" s="1099"/>
      <c r="U19" s="1102"/>
      <c r="V19" s="1105"/>
      <c r="W19" s="1099"/>
      <c r="X19" s="1099"/>
      <c r="Y19" s="1099"/>
      <c r="Z19" s="1099"/>
      <c r="AA19" s="1092"/>
      <c r="AB19" s="1093"/>
      <c r="AC19" s="19"/>
      <c r="AD19" s="244">
        <f>IF($C19=0,COUNTA($C$8:$C18),COUNTA($C$8:$C19))</f>
        <v>1</v>
      </c>
      <c r="AF19" s="59"/>
      <c r="AG19" s="56"/>
    </row>
    <row r="20" spans="1:33" ht="22.9" customHeight="1">
      <c r="A20" s="1068"/>
      <c r="B20" s="1071"/>
      <c r="C20" s="1074"/>
      <c r="D20" s="1077"/>
      <c r="E20" s="1118"/>
      <c r="F20" s="174" t="s">
        <v>683</v>
      </c>
      <c r="G20" s="174">
        <v>8.5</v>
      </c>
      <c r="H20" s="417">
        <f>MROUND(INDEX($C:$C,MATCH(AD20,$AD:$AD,0))*G20/1000,3)</f>
        <v>12</v>
      </c>
      <c r="I20" s="417" t="str">
        <f t="shared" ref="I20" si="1">H20&amp;+"K"</f>
        <v>12K</v>
      </c>
      <c r="J20" s="546"/>
      <c r="K20" s="1084"/>
      <c r="L20" s="910"/>
      <c r="M20" s="910"/>
      <c r="N20" s="931"/>
      <c r="O20" s="910"/>
      <c r="P20" s="910"/>
      <c r="Q20" s="910"/>
      <c r="R20" s="1115"/>
      <c r="S20" s="1100"/>
      <c r="T20" s="1100"/>
      <c r="U20" s="1103"/>
      <c r="V20" s="1106"/>
      <c r="W20" s="1100"/>
      <c r="X20" s="1100"/>
      <c r="Y20" s="1100"/>
      <c r="Z20" s="1100"/>
      <c r="AA20" s="1092"/>
      <c r="AB20" s="1093"/>
      <c r="AC20" s="19"/>
      <c r="AD20" s="244">
        <f>IF($C20=0,COUNTA($C$8:$C18),COUNTA($C$8:$C20))</f>
        <v>1</v>
      </c>
      <c r="AF20" s="59"/>
      <c r="AG20" s="56"/>
    </row>
    <row r="21" spans="1:33" ht="22.9" customHeight="1">
      <c r="A21" s="1068"/>
      <c r="B21" s="1071"/>
      <c r="C21" s="1074"/>
      <c r="D21" s="1077"/>
      <c r="E21" s="1118"/>
      <c r="F21" s="174" t="s">
        <v>684</v>
      </c>
      <c r="G21" s="174">
        <v>8</v>
      </c>
      <c r="H21" s="417">
        <f>MROUND(INDEX($C:$C,MATCH(AD21,$AD:$AD,0))*G21/1000,3)</f>
        <v>12</v>
      </c>
      <c r="I21" s="417" t="str">
        <f t="shared" si="0"/>
        <v>12K</v>
      </c>
      <c r="J21" s="546"/>
      <c r="K21" s="1084"/>
      <c r="L21" s="910"/>
      <c r="M21" s="910"/>
      <c r="N21" s="931"/>
      <c r="O21" s="910"/>
      <c r="P21" s="910"/>
      <c r="Q21" s="910"/>
      <c r="R21" s="1115"/>
      <c r="S21" s="1100"/>
      <c r="T21" s="1100"/>
      <c r="U21" s="1103"/>
      <c r="V21" s="1106"/>
      <c r="W21" s="1100"/>
      <c r="X21" s="1100"/>
      <c r="Y21" s="1100"/>
      <c r="Z21" s="1100"/>
      <c r="AA21" s="1092"/>
      <c r="AB21" s="1093"/>
      <c r="AC21" s="19"/>
      <c r="AD21" s="244">
        <f>IF($C21=0,COUNTA($C$8:$C19),COUNTA($C$8:$C21))</f>
        <v>1</v>
      </c>
      <c r="AF21" s="59"/>
      <c r="AG21" s="56"/>
    </row>
    <row r="22" spans="1:33" ht="22.9" customHeight="1">
      <c r="A22" s="1068"/>
      <c r="B22" s="1071"/>
      <c r="C22" s="1074"/>
      <c r="D22" s="1077"/>
      <c r="E22" s="1118"/>
      <c r="F22" s="174" t="s">
        <v>124</v>
      </c>
      <c r="G22" s="174">
        <v>7</v>
      </c>
      <c r="H22" s="417">
        <f t="shared" ref="H22:H30" si="2">MROUND(INDEX($C:$C,MATCH(AD22,$AD:$AD,0))*G22/1000,1)</f>
        <v>10</v>
      </c>
      <c r="I22" s="488" t="str">
        <f t="shared" si="0"/>
        <v>10K</v>
      </c>
      <c r="J22" s="546"/>
      <c r="K22" s="1084"/>
      <c r="L22" s="910"/>
      <c r="M22" s="910"/>
      <c r="N22" s="931"/>
      <c r="O22" s="910"/>
      <c r="P22" s="910"/>
      <c r="Q22" s="910"/>
      <c r="R22" s="1115"/>
      <c r="S22" s="1100"/>
      <c r="T22" s="1100"/>
      <c r="U22" s="1103"/>
      <c r="V22" s="1106"/>
      <c r="W22" s="1100"/>
      <c r="X22" s="1100"/>
      <c r="Y22" s="1100"/>
      <c r="Z22" s="1100"/>
      <c r="AA22" s="1092"/>
      <c r="AB22" s="1093"/>
      <c r="AC22" s="19"/>
      <c r="AD22" s="244">
        <f>IF($C22=0,COUNTA($C$8:$C21),COUNTA($C$8:$C22))</f>
        <v>1</v>
      </c>
      <c r="AF22" s="59"/>
      <c r="AG22" s="56"/>
    </row>
    <row r="23" spans="1:33" ht="22.9" customHeight="1">
      <c r="A23" s="1068"/>
      <c r="B23" s="1071"/>
      <c r="C23" s="1074"/>
      <c r="D23" s="1077"/>
      <c r="E23" s="1118"/>
      <c r="F23" s="174" t="s">
        <v>608</v>
      </c>
      <c r="G23" s="174">
        <v>3.5</v>
      </c>
      <c r="H23" s="488">
        <f t="shared" si="2"/>
        <v>5</v>
      </c>
      <c r="I23" s="488" t="str">
        <f t="shared" si="0"/>
        <v>5K</v>
      </c>
      <c r="J23" s="546"/>
      <c r="K23" s="1084"/>
      <c r="L23" s="910"/>
      <c r="M23" s="910"/>
      <c r="N23" s="931"/>
      <c r="O23" s="910"/>
      <c r="P23" s="910"/>
      <c r="Q23" s="910"/>
      <c r="R23" s="1115"/>
      <c r="S23" s="1100"/>
      <c r="T23" s="1100"/>
      <c r="U23" s="1103"/>
      <c r="V23" s="1106"/>
      <c r="W23" s="1100"/>
      <c r="X23" s="1100"/>
      <c r="Y23" s="1100"/>
      <c r="Z23" s="1100"/>
      <c r="AA23" s="1092"/>
      <c r="AB23" s="1093"/>
      <c r="AC23" s="19"/>
      <c r="AD23" s="244">
        <f>IF($C23=0,COUNTA($C$8:$C22),COUNTA($C$8:$C23))</f>
        <v>1</v>
      </c>
      <c r="AF23" s="59"/>
      <c r="AG23" s="56"/>
    </row>
    <row r="24" spans="1:33" ht="22.9" customHeight="1" thickBot="1">
      <c r="A24" s="1068"/>
      <c r="B24" s="1071"/>
      <c r="C24" s="1074"/>
      <c r="D24" s="1077"/>
      <c r="E24" s="1118"/>
      <c r="F24" s="174" t="s">
        <v>685</v>
      </c>
      <c r="G24" s="174">
        <v>3</v>
      </c>
      <c r="H24" s="417">
        <f t="shared" si="2"/>
        <v>4</v>
      </c>
      <c r="I24" s="417" t="str">
        <f t="shared" si="0"/>
        <v>4K</v>
      </c>
      <c r="J24" s="607"/>
      <c r="K24" s="1084"/>
      <c r="L24" s="910"/>
      <c r="M24" s="910"/>
      <c r="N24" s="931"/>
      <c r="O24" s="910"/>
      <c r="P24" s="910"/>
      <c r="Q24" s="910"/>
      <c r="R24" s="1115"/>
      <c r="S24" s="1100"/>
      <c r="T24" s="1100"/>
      <c r="U24" s="1103"/>
      <c r="V24" s="1106"/>
      <c r="W24" s="1100"/>
      <c r="X24" s="1100"/>
      <c r="Y24" s="1100"/>
      <c r="Z24" s="1100"/>
      <c r="AA24" s="1092"/>
      <c r="AB24" s="1093"/>
      <c r="AC24" s="19"/>
      <c r="AD24" s="244">
        <f>IF($C24=0,COUNTA($C$8:$C23),COUNTA($C$8:$C24))</f>
        <v>1</v>
      </c>
      <c r="AF24" s="59"/>
      <c r="AG24" s="56"/>
    </row>
    <row r="25" spans="1:33" ht="22.9" hidden="1" customHeight="1" thickBot="1">
      <c r="A25" s="1068"/>
      <c r="B25" s="1071"/>
      <c r="C25" s="1074"/>
      <c r="D25" s="1077"/>
      <c r="E25" s="1118"/>
      <c r="F25" s="252"/>
      <c r="G25" s="252"/>
      <c r="H25" s="417">
        <f t="shared" si="2"/>
        <v>0</v>
      </c>
      <c r="I25" s="495" t="str">
        <f t="shared" si="0"/>
        <v>0K</v>
      </c>
      <c r="J25" s="607"/>
      <c r="K25" s="1084"/>
      <c r="L25" s="910"/>
      <c r="M25" s="910"/>
      <c r="N25" s="931"/>
      <c r="O25" s="910"/>
      <c r="P25" s="910"/>
      <c r="Q25" s="910"/>
      <c r="R25" s="1115"/>
      <c r="S25" s="1100"/>
      <c r="T25" s="1100"/>
      <c r="U25" s="1103"/>
      <c r="V25" s="1106"/>
      <c r="W25" s="1100"/>
      <c r="X25" s="1100"/>
      <c r="Y25" s="1100"/>
      <c r="Z25" s="1100"/>
      <c r="AA25" s="1092"/>
      <c r="AB25" s="1093"/>
      <c r="AC25" s="19"/>
      <c r="AD25" s="244">
        <f>IF($C25=0,COUNTA($C$8:$C24),COUNTA($C$8:$C25))</f>
        <v>1</v>
      </c>
      <c r="AF25" s="59"/>
      <c r="AG25" s="56"/>
    </row>
    <row r="26" spans="1:33" ht="22.9" hidden="1" customHeight="1">
      <c r="A26" s="1068"/>
      <c r="B26" s="1071"/>
      <c r="C26" s="1074"/>
      <c r="D26" s="1077"/>
      <c r="E26" s="1118"/>
      <c r="F26" s="252"/>
      <c r="G26" s="252"/>
      <c r="H26" s="417">
        <f t="shared" si="2"/>
        <v>0</v>
      </c>
      <c r="I26" s="495" t="str">
        <f t="shared" ref="I26:I42" si="3">H26&amp;+"K"</f>
        <v>0K</v>
      </c>
      <c r="J26" s="609"/>
      <c r="K26" s="1084"/>
      <c r="L26" s="910"/>
      <c r="M26" s="910"/>
      <c r="N26" s="931"/>
      <c r="O26" s="910"/>
      <c r="P26" s="910"/>
      <c r="Q26" s="910"/>
      <c r="R26" s="1115"/>
      <c r="S26" s="1100"/>
      <c r="T26" s="1100"/>
      <c r="U26" s="1103"/>
      <c r="V26" s="1106"/>
      <c r="W26" s="1100"/>
      <c r="X26" s="1100"/>
      <c r="Y26" s="1100"/>
      <c r="Z26" s="1100"/>
      <c r="AA26" s="1092"/>
      <c r="AB26" s="1093"/>
      <c r="AC26" s="19"/>
      <c r="AD26" s="244">
        <f>IF($C26=0,COUNTA($C$8:$C25),COUNTA($C$8:$C26))</f>
        <v>1</v>
      </c>
      <c r="AF26" s="59"/>
      <c r="AG26" s="56"/>
    </row>
    <row r="27" spans="1:33" ht="22.9" hidden="1" customHeight="1">
      <c r="A27" s="1068"/>
      <c r="B27" s="1071"/>
      <c r="C27" s="1074"/>
      <c r="D27" s="1077"/>
      <c r="E27" s="1118"/>
      <c r="F27" s="252"/>
      <c r="G27" s="252"/>
      <c r="H27" s="417">
        <f t="shared" si="2"/>
        <v>0</v>
      </c>
      <c r="I27" s="495" t="str">
        <f t="shared" si="3"/>
        <v>0K</v>
      </c>
      <c r="J27" s="609"/>
      <c r="K27" s="1084"/>
      <c r="L27" s="910"/>
      <c r="M27" s="910"/>
      <c r="N27" s="931"/>
      <c r="O27" s="910"/>
      <c r="P27" s="910"/>
      <c r="Q27" s="910"/>
      <c r="R27" s="1115"/>
      <c r="S27" s="1100"/>
      <c r="T27" s="1100"/>
      <c r="U27" s="1103"/>
      <c r="V27" s="1106"/>
      <c r="W27" s="1100"/>
      <c r="X27" s="1100"/>
      <c r="Y27" s="1100"/>
      <c r="Z27" s="1100"/>
      <c r="AA27" s="1092"/>
      <c r="AB27" s="1093"/>
      <c r="AC27" s="19"/>
      <c r="AD27" s="244">
        <f>IF($C27=0,COUNTA($C$8:$C26),COUNTA($C$8:$C27))</f>
        <v>1</v>
      </c>
      <c r="AF27" s="59"/>
      <c r="AG27" s="56"/>
    </row>
    <row r="28" spans="1:33" ht="22.9" hidden="1" customHeight="1">
      <c r="A28" s="1068"/>
      <c r="B28" s="1071"/>
      <c r="C28" s="1074"/>
      <c r="D28" s="1077"/>
      <c r="E28" s="1118"/>
      <c r="F28" s="252"/>
      <c r="G28" s="252"/>
      <c r="H28" s="417">
        <f t="shared" si="2"/>
        <v>0</v>
      </c>
      <c r="I28" s="495" t="str">
        <f t="shared" si="3"/>
        <v>0K</v>
      </c>
      <c r="J28" s="609"/>
      <c r="K28" s="1084"/>
      <c r="L28" s="910"/>
      <c r="M28" s="910"/>
      <c r="N28" s="931"/>
      <c r="O28" s="910"/>
      <c r="P28" s="910"/>
      <c r="Q28" s="910"/>
      <c r="R28" s="1115"/>
      <c r="S28" s="1100"/>
      <c r="T28" s="1100"/>
      <c r="U28" s="1103"/>
      <c r="V28" s="1106"/>
      <c r="W28" s="1100"/>
      <c r="X28" s="1100"/>
      <c r="Y28" s="1100"/>
      <c r="Z28" s="1100"/>
      <c r="AA28" s="1092"/>
      <c r="AB28" s="1093"/>
      <c r="AC28" s="19"/>
      <c r="AD28" s="244">
        <f>IF($C28=0,COUNTA($C$8:$C27),COUNTA($C$8:$C28))</f>
        <v>1</v>
      </c>
      <c r="AF28" s="59"/>
      <c r="AG28" s="56"/>
    </row>
    <row r="29" spans="1:33" ht="22.9" hidden="1" customHeight="1" thickBot="1">
      <c r="A29" s="1068"/>
      <c r="B29" s="1071"/>
      <c r="C29" s="1074"/>
      <c r="D29" s="1077"/>
      <c r="E29" s="1119"/>
      <c r="F29" s="252"/>
      <c r="G29" s="252"/>
      <c r="H29" s="417">
        <f t="shared" si="2"/>
        <v>0</v>
      </c>
      <c r="I29" s="495" t="str">
        <f t="shared" si="3"/>
        <v>0K</v>
      </c>
      <c r="J29" s="609"/>
      <c r="K29" s="1084"/>
      <c r="L29" s="910"/>
      <c r="M29" s="910"/>
      <c r="N29" s="931"/>
      <c r="O29" s="910"/>
      <c r="P29" s="910"/>
      <c r="Q29" s="910"/>
      <c r="R29" s="1115"/>
      <c r="S29" s="1101"/>
      <c r="T29" s="1101"/>
      <c r="U29" s="1104"/>
      <c r="V29" s="1107"/>
      <c r="W29" s="1101"/>
      <c r="X29" s="1101"/>
      <c r="Y29" s="1101"/>
      <c r="Z29" s="1101"/>
      <c r="AA29" s="1092"/>
      <c r="AB29" s="1093"/>
      <c r="AC29" s="19"/>
      <c r="AD29" s="244">
        <f>IF($C29=0,COUNTA($C$8:$C28),COUNTA($C$8:$C29))</f>
        <v>1</v>
      </c>
      <c r="AF29" s="59"/>
      <c r="AG29" s="56"/>
    </row>
    <row r="30" spans="1:33" ht="22.9" customHeight="1">
      <c r="A30" s="1068"/>
      <c r="B30" s="1071"/>
      <c r="C30" s="1074"/>
      <c r="D30" s="1077"/>
      <c r="E30" s="1120" t="s">
        <v>378</v>
      </c>
      <c r="F30" s="481" t="s">
        <v>732</v>
      </c>
      <c r="G30" s="481">
        <v>70</v>
      </c>
      <c r="H30" s="417">
        <f t="shared" si="2"/>
        <v>95</v>
      </c>
      <c r="I30" s="481" t="s">
        <v>527</v>
      </c>
      <c r="J30" s="610"/>
      <c r="K30" s="1122" t="s">
        <v>76</v>
      </c>
      <c r="L30" s="910"/>
      <c r="M30" s="910"/>
      <c r="N30" s="931"/>
      <c r="O30" s="910"/>
      <c r="P30" s="910"/>
      <c r="Q30" s="910"/>
      <c r="R30" s="1115"/>
      <c r="S30" s="1099"/>
      <c r="T30" s="1099"/>
      <c r="U30" s="1102"/>
      <c r="V30" s="1105"/>
      <c r="W30" s="1099"/>
      <c r="X30" s="1099"/>
      <c r="Y30" s="1099"/>
      <c r="Z30" s="1099"/>
      <c r="AA30" s="1092"/>
      <c r="AB30" s="1093"/>
      <c r="AC30" s="19"/>
      <c r="AD30" s="244">
        <f>IF($C30=0,COUNTA($C$8:$C29),COUNTA($C$8:$C30))</f>
        <v>1</v>
      </c>
      <c r="AF30" s="59"/>
      <c r="AG30" s="56"/>
    </row>
    <row r="31" spans="1:33" ht="22.9" customHeight="1" thickBot="1">
      <c r="A31" s="1068"/>
      <c r="B31" s="1071"/>
      <c r="C31" s="1074"/>
      <c r="D31" s="1077"/>
      <c r="E31" s="1121"/>
      <c r="F31" s="550" t="s">
        <v>379</v>
      </c>
      <c r="G31" s="550">
        <v>0.4</v>
      </c>
      <c r="H31" s="549">
        <f>MROUND(INDEX($C:$C,MATCH(AD31,$AD:$AD,0))*G31/1000,0.1)</f>
        <v>0.5</v>
      </c>
      <c r="I31" s="549" t="str">
        <f>H31&amp;+"K"</f>
        <v>0.5K</v>
      </c>
      <c r="J31" s="611"/>
      <c r="K31" s="1123"/>
      <c r="L31" s="910"/>
      <c r="M31" s="910"/>
      <c r="N31" s="931"/>
      <c r="O31" s="910"/>
      <c r="P31" s="910"/>
      <c r="Q31" s="910"/>
      <c r="R31" s="1115"/>
      <c r="S31" s="1101"/>
      <c r="T31" s="1101"/>
      <c r="U31" s="1104"/>
      <c r="V31" s="1107"/>
      <c r="W31" s="1101"/>
      <c r="X31" s="1101"/>
      <c r="Y31" s="1101"/>
      <c r="Z31" s="1101"/>
      <c r="AA31" s="1092"/>
      <c r="AB31" s="1093"/>
      <c r="AC31" s="19"/>
      <c r="AD31" s="244">
        <f>IF($C31=0,COUNTA($C$8:$C30),COUNTA($C$8:$C31))</f>
        <v>1</v>
      </c>
      <c r="AF31" s="59"/>
      <c r="AG31" s="56"/>
    </row>
    <row r="32" spans="1:33" ht="22.9" customHeight="1">
      <c r="A32" s="1068"/>
      <c r="B32" s="1071"/>
      <c r="C32" s="1074"/>
      <c r="D32" s="1077"/>
      <c r="E32" s="1085" t="s">
        <v>686</v>
      </c>
      <c r="F32" s="408" t="s">
        <v>733</v>
      </c>
      <c r="G32" s="462">
        <v>30</v>
      </c>
      <c r="H32" s="463">
        <f t="shared" ref="H32:H42" si="4">MROUND(INDEX($C:$C,MATCH(AD32,$AD:$AD,0))*G32/1000,1)</f>
        <v>41</v>
      </c>
      <c r="I32" s="552" t="str">
        <f t="shared" si="3"/>
        <v>41K</v>
      </c>
      <c r="J32" s="463"/>
      <c r="K32" s="1083" t="s">
        <v>687</v>
      </c>
      <c r="L32" s="910"/>
      <c r="M32" s="910"/>
      <c r="N32" s="931"/>
      <c r="O32" s="910"/>
      <c r="P32" s="910"/>
      <c r="Q32" s="910"/>
      <c r="R32" s="1115"/>
      <c r="S32" s="1099"/>
      <c r="T32" s="1099"/>
      <c r="U32" s="1102"/>
      <c r="V32" s="1105"/>
      <c r="W32" s="1099"/>
      <c r="X32" s="1099"/>
      <c r="Y32" s="1099"/>
      <c r="Z32" s="1099"/>
      <c r="AA32" s="1092"/>
      <c r="AB32" s="1093"/>
      <c r="AC32" s="19"/>
      <c r="AD32" s="244">
        <f>IF($C32=0,COUNTA($C$8:$C31),COUNTA($C$8:$C32))</f>
        <v>1</v>
      </c>
      <c r="AF32" s="59"/>
      <c r="AG32" s="56"/>
    </row>
    <row r="33" spans="1:33" ht="22.9" customHeight="1">
      <c r="A33" s="1068"/>
      <c r="B33" s="1071"/>
      <c r="C33" s="1074"/>
      <c r="D33" s="1077"/>
      <c r="E33" s="1086"/>
      <c r="F33" s="417" t="s">
        <v>734</v>
      </c>
      <c r="G33" s="511">
        <v>11</v>
      </c>
      <c r="H33" s="553">
        <f t="shared" si="4"/>
        <v>15</v>
      </c>
      <c r="I33" s="252" t="str">
        <f t="shared" si="3"/>
        <v>15K</v>
      </c>
      <c r="J33" s="554"/>
      <c r="K33" s="1088"/>
      <c r="L33" s="910"/>
      <c r="M33" s="910"/>
      <c r="N33" s="931"/>
      <c r="O33" s="910"/>
      <c r="P33" s="910"/>
      <c r="Q33" s="910"/>
      <c r="R33" s="1115"/>
      <c r="S33" s="1100"/>
      <c r="T33" s="1100"/>
      <c r="U33" s="1103"/>
      <c r="V33" s="1106"/>
      <c r="W33" s="1100"/>
      <c r="X33" s="1100"/>
      <c r="Y33" s="1100"/>
      <c r="Z33" s="1100"/>
      <c r="AA33" s="1092"/>
      <c r="AB33" s="1093"/>
      <c r="AC33" s="19"/>
      <c r="AD33" s="244">
        <f>IF($C33=0,COUNTA($C$8:$C32),COUNTA($C$8:$C33))</f>
        <v>1</v>
      </c>
      <c r="AF33" s="59"/>
      <c r="AG33" s="56"/>
    </row>
    <row r="34" spans="1:33" ht="22.9" customHeight="1">
      <c r="A34" s="1068"/>
      <c r="B34" s="1071"/>
      <c r="C34" s="1074"/>
      <c r="D34" s="1077"/>
      <c r="E34" s="1086"/>
      <c r="F34" s="417" t="s">
        <v>735</v>
      </c>
      <c r="G34" s="511">
        <v>0.5</v>
      </c>
      <c r="H34" s="553">
        <f t="shared" si="4"/>
        <v>1</v>
      </c>
      <c r="I34" s="252" t="str">
        <f t="shared" si="3"/>
        <v>1K</v>
      </c>
      <c r="J34" s="554"/>
      <c r="K34" s="1088"/>
      <c r="L34" s="910"/>
      <c r="M34" s="910"/>
      <c r="N34" s="931"/>
      <c r="O34" s="910"/>
      <c r="P34" s="910"/>
      <c r="Q34" s="910"/>
      <c r="R34" s="1115"/>
      <c r="S34" s="1100"/>
      <c r="T34" s="1100"/>
      <c r="U34" s="1103"/>
      <c r="V34" s="1106"/>
      <c r="W34" s="1100"/>
      <c r="X34" s="1100"/>
      <c r="Y34" s="1100"/>
      <c r="Z34" s="1100"/>
      <c r="AA34" s="1092"/>
      <c r="AB34" s="1093"/>
      <c r="AC34" s="19"/>
      <c r="AD34" s="244">
        <f>IF($C34=0,COUNTA($C$8:$C33),COUNTA($C$8:$C34))</f>
        <v>1</v>
      </c>
      <c r="AF34" s="59"/>
      <c r="AG34" s="56"/>
    </row>
    <row r="35" spans="1:33" ht="22.9" customHeight="1">
      <c r="A35" s="1068"/>
      <c r="B35" s="1071"/>
      <c r="C35" s="1074"/>
      <c r="D35" s="1077"/>
      <c r="E35" s="1086"/>
      <c r="F35" s="546" t="s">
        <v>778</v>
      </c>
      <c r="G35" s="511"/>
      <c r="H35" s="553">
        <f t="shared" si="4"/>
        <v>0</v>
      </c>
      <c r="I35" s="252" t="s">
        <v>779</v>
      </c>
      <c r="J35" s="554"/>
      <c r="K35" s="1088"/>
      <c r="L35" s="910"/>
      <c r="M35" s="910"/>
      <c r="N35" s="931"/>
      <c r="O35" s="910"/>
      <c r="P35" s="910"/>
      <c r="Q35" s="910"/>
      <c r="R35" s="1115"/>
      <c r="S35" s="1100"/>
      <c r="T35" s="1100"/>
      <c r="U35" s="1103"/>
      <c r="V35" s="1106"/>
      <c r="W35" s="1100"/>
      <c r="X35" s="1100"/>
      <c r="Y35" s="1100"/>
      <c r="Z35" s="1100"/>
      <c r="AA35" s="1092"/>
      <c r="AB35" s="1093"/>
      <c r="AC35" s="19"/>
      <c r="AD35" s="244">
        <f>IF($C35=0,COUNTA($C$8:$C34),COUNTA($C$8:$C35))</f>
        <v>1</v>
      </c>
      <c r="AF35" s="59"/>
      <c r="AG35" s="56"/>
    </row>
    <row r="36" spans="1:33" ht="22.9" customHeight="1" thickBot="1">
      <c r="A36" s="1068"/>
      <c r="B36" s="1071"/>
      <c r="C36" s="1074"/>
      <c r="D36" s="1077"/>
      <c r="E36" s="1086"/>
      <c r="F36" s="511" t="s">
        <v>736</v>
      </c>
      <c r="G36" s="511">
        <v>4.5</v>
      </c>
      <c r="H36" s="553">
        <f t="shared" si="4"/>
        <v>6</v>
      </c>
      <c r="I36" s="252" t="str">
        <f t="shared" si="3"/>
        <v>6K</v>
      </c>
      <c r="J36" s="554"/>
      <c r="K36" s="1088"/>
      <c r="L36" s="910"/>
      <c r="M36" s="910"/>
      <c r="N36" s="931"/>
      <c r="O36" s="910"/>
      <c r="P36" s="910"/>
      <c r="Q36" s="910"/>
      <c r="R36" s="1115"/>
      <c r="S36" s="1100"/>
      <c r="T36" s="1100"/>
      <c r="U36" s="1103"/>
      <c r="V36" s="1106"/>
      <c r="W36" s="1100"/>
      <c r="X36" s="1100"/>
      <c r="Y36" s="1100"/>
      <c r="Z36" s="1100"/>
      <c r="AA36" s="1092"/>
      <c r="AB36" s="1093"/>
      <c r="AC36" s="19"/>
      <c r="AD36" s="244">
        <f>IF($C36=0,COUNTA($C$8:$C34),COUNTA($C$8:$C36))</f>
        <v>1</v>
      </c>
      <c r="AF36" s="59"/>
      <c r="AG36" s="56"/>
    </row>
    <row r="37" spans="1:33" ht="22.9" hidden="1" customHeight="1">
      <c r="A37" s="1068"/>
      <c r="B37" s="1071"/>
      <c r="C37" s="1074"/>
      <c r="D37" s="1077"/>
      <c r="E37" s="1086"/>
      <c r="F37" s="511"/>
      <c r="G37" s="511"/>
      <c r="H37" s="553">
        <f t="shared" si="4"/>
        <v>0</v>
      </c>
      <c r="I37" s="252" t="str">
        <f t="shared" si="3"/>
        <v>0K</v>
      </c>
      <c r="J37" s="554"/>
      <c r="K37" s="1088"/>
      <c r="L37" s="910"/>
      <c r="M37" s="910"/>
      <c r="N37" s="931"/>
      <c r="O37" s="910"/>
      <c r="P37" s="910"/>
      <c r="Q37" s="910"/>
      <c r="R37" s="1115"/>
      <c r="S37" s="1100"/>
      <c r="T37" s="1100"/>
      <c r="U37" s="1103"/>
      <c r="V37" s="1106"/>
      <c r="W37" s="1100"/>
      <c r="X37" s="1100"/>
      <c r="Y37" s="1100"/>
      <c r="Z37" s="1100"/>
      <c r="AA37" s="1092"/>
      <c r="AB37" s="1093"/>
      <c r="AC37" s="19"/>
      <c r="AD37" s="244">
        <f>IF($C37=0,COUNTA($C$8:$C36),COUNTA($C$8:$C37))</f>
        <v>1</v>
      </c>
      <c r="AF37" s="59"/>
      <c r="AG37" s="56"/>
    </row>
    <row r="38" spans="1:33" ht="22.9" hidden="1" customHeight="1">
      <c r="A38" s="1068"/>
      <c r="B38" s="1071"/>
      <c r="C38" s="1074"/>
      <c r="D38" s="1077"/>
      <c r="E38" s="1086"/>
      <c r="F38" s="511"/>
      <c r="G38" s="511"/>
      <c r="H38" s="553">
        <f t="shared" si="4"/>
        <v>0</v>
      </c>
      <c r="I38" s="252" t="str">
        <f t="shared" si="3"/>
        <v>0K</v>
      </c>
      <c r="J38" s="554"/>
      <c r="K38" s="1088"/>
      <c r="L38" s="910"/>
      <c r="M38" s="910"/>
      <c r="N38" s="931"/>
      <c r="O38" s="910"/>
      <c r="P38" s="910"/>
      <c r="Q38" s="910"/>
      <c r="R38" s="1115"/>
      <c r="S38" s="1100"/>
      <c r="T38" s="1100"/>
      <c r="U38" s="1103"/>
      <c r="V38" s="1106"/>
      <c r="W38" s="1100"/>
      <c r="X38" s="1100"/>
      <c r="Y38" s="1100"/>
      <c r="Z38" s="1100"/>
      <c r="AA38" s="1092"/>
      <c r="AB38" s="1093"/>
      <c r="AC38" s="19"/>
      <c r="AD38" s="244">
        <f>IF($C38=0,COUNTA($C$8:$C37),COUNTA($C$8:$C38))</f>
        <v>1</v>
      </c>
      <c r="AF38" s="59"/>
      <c r="AG38" s="56"/>
    </row>
    <row r="39" spans="1:33" ht="22.9" hidden="1" customHeight="1">
      <c r="A39" s="1068"/>
      <c r="B39" s="1071"/>
      <c r="C39" s="1074"/>
      <c r="D39" s="1077"/>
      <c r="E39" s="1086"/>
      <c r="F39" s="252"/>
      <c r="G39" s="252"/>
      <c r="H39" s="464">
        <f t="shared" si="4"/>
        <v>0</v>
      </c>
      <c r="I39" s="555" t="str">
        <f t="shared" si="3"/>
        <v>0K</v>
      </c>
      <c r="J39" s="464"/>
      <c r="K39" s="1088"/>
      <c r="L39" s="910"/>
      <c r="M39" s="910"/>
      <c r="N39" s="931"/>
      <c r="O39" s="910"/>
      <c r="P39" s="910"/>
      <c r="Q39" s="910"/>
      <c r="R39" s="1115"/>
      <c r="S39" s="1100"/>
      <c r="T39" s="1100"/>
      <c r="U39" s="1103"/>
      <c r="V39" s="1106"/>
      <c r="W39" s="1100"/>
      <c r="X39" s="1100"/>
      <c r="Y39" s="1100"/>
      <c r="Z39" s="1100"/>
      <c r="AA39" s="1092"/>
      <c r="AB39" s="1093"/>
      <c r="AC39" s="19"/>
      <c r="AD39" s="244">
        <f>IF($C39=0,COUNTA($C$8:$C38),COUNTA($C$8:$C39))</f>
        <v>1</v>
      </c>
      <c r="AF39" s="59"/>
      <c r="AG39" s="56"/>
    </row>
    <row r="40" spans="1:33" ht="22.9" hidden="1" customHeight="1">
      <c r="A40" s="1068"/>
      <c r="B40" s="1071"/>
      <c r="C40" s="1074"/>
      <c r="D40" s="1077"/>
      <c r="E40" s="1086"/>
      <c r="F40" s="252"/>
      <c r="G40" s="252"/>
      <c r="H40" s="464">
        <f t="shared" si="4"/>
        <v>0</v>
      </c>
      <c r="I40" s="555" t="str">
        <f t="shared" si="3"/>
        <v>0K</v>
      </c>
      <c r="J40" s="464"/>
      <c r="K40" s="1088"/>
      <c r="L40" s="910"/>
      <c r="M40" s="910"/>
      <c r="N40" s="931"/>
      <c r="O40" s="910"/>
      <c r="P40" s="910"/>
      <c r="Q40" s="910"/>
      <c r="R40" s="1115"/>
      <c r="S40" s="1113"/>
      <c r="T40" s="1113"/>
      <c r="U40" s="1109"/>
      <c r="V40" s="1111"/>
      <c r="W40" s="1113"/>
      <c r="X40" s="1113"/>
      <c r="Y40" s="1113"/>
      <c r="Z40" s="1113"/>
      <c r="AA40" s="1092"/>
      <c r="AB40" s="1093"/>
      <c r="AC40" s="19"/>
      <c r="AD40" s="244">
        <f>IF($C40=0,COUNTA($C$8:$C39),COUNTA($C$8:$C40))</f>
        <v>1</v>
      </c>
      <c r="AF40" s="59"/>
      <c r="AG40" s="56"/>
    </row>
    <row r="41" spans="1:33" ht="22.9" hidden="1" customHeight="1">
      <c r="A41" s="1068"/>
      <c r="B41" s="1071"/>
      <c r="C41" s="1074"/>
      <c r="D41" s="1077"/>
      <c r="E41" s="1086"/>
      <c r="F41" s="555"/>
      <c r="G41" s="555"/>
      <c r="H41" s="556">
        <f t="shared" si="4"/>
        <v>0</v>
      </c>
      <c r="I41" s="252" t="str">
        <f t="shared" si="3"/>
        <v>0K</v>
      </c>
      <c r="J41" s="556"/>
      <c r="K41" s="1088"/>
      <c r="L41" s="910"/>
      <c r="M41" s="910"/>
      <c r="N41" s="931"/>
      <c r="O41" s="910"/>
      <c r="P41" s="910"/>
      <c r="Q41" s="910"/>
      <c r="R41" s="1115"/>
      <c r="S41" s="1113"/>
      <c r="T41" s="1113"/>
      <c r="U41" s="1109"/>
      <c r="V41" s="1111"/>
      <c r="W41" s="1113"/>
      <c r="X41" s="1113"/>
      <c r="Y41" s="1113"/>
      <c r="Z41" s="1113"/>
      <c r="AA41" s="1092"/>
      <c r="AB41" s="1093"/>
      <c r="AC41" s="19"/>
      <c r="AD41" s="244">
        <f>IF($C41=0,COUNTA($C$8:$C40),COUNTA($C$8:$C41))</f>
        <v>1</v>
      </c>
      <c r="AF41" s="59"/>
      <c r="AG41" s="56"/>
    </row>
    <row r="42" spans="1:33" ht="22.9" hidden="1" customHeight="1" thickBot="1">
      <c r="A42" s="1068"/>
      <c r="B42" s="1071"/>
      <c r="C42" s="1074"/>
      <c r="D42" s="1077"/>
      <c r="E42" s="1087"/>
      <c r="F42" s="490"/>
      <c r="G42" s="490"/>
      <c r="H42" s="557">
        <f t="shared" si="4"/>
        <v>0</v>
      </c>
      <c r="I42" s="490" t="str">
        <f t="shared" si="3"/>
        <v>0K</v>
      </c>
      <c r="J42" s="557"/>
      <c r="K42" s="1089"/>
      <c r="L42" s="910"/>
      <c r="M42" s="910"/>
      <c r="N42" s="931"/>
      <c r="O42" s="910"/>
      <c r="P42" s="910"/>
      <c r="Q42" s="910"/>
      <c r="R42" s="1115"/>
      <c r="S42" s="1124"/>
      <c r="T42" s="1124"/>
      <c r="U42" s="1125"/>
      <c r="V42" s="1126"/>
      <c r="W42" s="1124"/>
      <c r="X42" s="1124"/>
      <c r="Y42" s="1124"/>
      <c r="Z42" s="1124"/>
      <c r="AA42" s="1092"/>
      <c r="AB42" s="1093"/>
      <c r="AC42" s="19"/>
      <c r="AD42" s="244">
        <f>IF($C42=0,COUNTA($C$8:$C41),COUNTA($C$8:$C42))</f>
        <v>1</v>
      </c>
      <c r="AF42" s="59"/>
      <c r="AG42" s="56"/>
    </row>
    <row r="43" spans="1:33" ht="22.9" customHeight="1" thickBot="1">
      <c r="A43" s="1069"/>
      <c r="B43" s="1072"/>
      <c r="C43" s="1075"/>
      <c r="D43" s="1078"/>
      <c r="E43" s="449" t="s">
        <v>447</v>
      </c>
      <c r="F43" s="1127" t="s">
        <v>600</v>
      </c>
      <c r="G43" s="1128"/>
      <c r="H43" s="1128"/>
      <c r="I43" s="1128"/>
      <c r="J43" s="558"/>
      <c r="K43" s="559" t="s">
        <v>455</v>
      </c>
      <c r="L43" s="914"/>
      <c r="M43" s="914"/>
      <c r="N43" s="932"/>
      <c r="O43" s="914"/>
      <c r="P43" s="914"/>
      <c r="Q43" s="914"/>
      <c r="R43" s="1116"/>
      <c r="S43" s="452"/>
      <c r="T43" s="452"/>
      <c r="U43" s="453"/>
      <c r="V43" s="454"/>
      <c r="W43" s="452"/>
      <c r="X43" s="452"/>
      <c r="Y43" s="452"/>
      <c r="Z43" s="452"/>
      <c r="AA43" s="1094"/>
      <c r="AB43" s="1095"/>
      <c r="AC43" s="19"/>
      <c r="AD43" s="244">
        <f>IF($C43=0,COUNTA($C$8:$C42),COUNTA($C$8:$C43))</f>
        <v>1</v>
      </c>
      <c r="AF43" s="59"/>
      <c r="AG43" s="56"/>
    </row>
    <row r="44" spans="1:33" ht="19.899999999999999" customHeight="1" thickTop="1" thickBot="1">
      <c r="A44" s="1129">
        <v>45573</v>
      </c>
      <c r="B44" s="1130" t="s">
        <v>450</v>
      </c>
      <c r="C44" s="1132">
        <v>1364</v>
      </c>
      <c r="D44" s="1135" t="s">
        <v>87</v>
      </c>
      <c r="E44" s="1136" t="s">
        <v>688</v>
      </c>
      <c r="F44" s="1137" t="str">
        <f>"雞腿每人1個("&amp;+(C44-24)*1&amp;"個)"</f>
        <v>雞腿每人1個(1340個)</v>
      </c>
      <c r="G44" s="1138"/>
      <c r="H44" s="1138"/>
      <c r="I44" s="1139"/>
      <c r="J44" s="612"/>
      <c r="K44" s="1140" t="s">
        <v>173</v>
      </c>
      <c r="L44" s="1142">
        <v>4.5</v>
      </c>
      <c r="M44" s="1142">
        <v>2.7</v>
      </c>
      <c r="N44" s="1152">
        <v>1.5</v>
      </c>
      <c r="O44" s="1142">
        <v>1.5</v>
      </c>
      <c r="P44" s="1142">
        <v>2.6</v>
      </c>
      <c r="Q44" s="1142">
        <v>0</v>
      </c>
      <c r="R44" s="1153">
        <f>SUM(L44*70)+(M44*75)+(N44*25)+(O44*60)+(P44*45)+(Q44*150)</f>
        <v>762</v>
      </c>
      <c r="S44" s="1143"/>
      <c r="T44" s="1143"/>
      <c r="U44" s="1150"/>
      <c r="V44" s="1151"/>
      <c r="W44" s="1143"/>
      <c r="X44" s="1143"/>
      <c r="Y44" s="1143"/>
      <c r="Z44" s="1143"/>
      <c r="AA44" s="1144"/>
      <c r="AB44" s="1145"/>
      <c r="AC44" s="30"/>
      <c r="AD44" s="244">
        <f>IF($C44=0,COUNTA($C$8:$C43),COUNTA($C$8:$C44))</f>
        <v>2</v>
      </c>
      <c r="AF44" s="59"/>
      <c r="AG44" s="56"/>
    </row>
    <row r="45" spans="1:33" ht="19.899999999999999" customHeight="1" thickTop="1" thickBot="1">
      <c r="A45" s="1068"/>
      <c r="B45" s="1131"/>
      <c r="C45" s="1133"/>
      <c r="D45" s="1077"/>
      <c r="E45" s="1096"/>
      <c r="F45" s="417" t="s">
        <v>737</v>
      </c>
      <c r="G45" s="411">
        <v>3</v>
      </c>
      <c r="H45" s="553">
        <f t="shared" ref="H45:H64" si="5">MROUND(INDEX($C:$C,MATCH(AD45,$AD:$AD,0))*G45/1000,1)</f>
        <v>4</v>
      </c>
      <c r="I45" s="411" t="s">
        <v>236</v>
      </c>
      <c r="J45" s="613"/>
      <c r="K45" s="1141"/>
      <c r="L45" s="1142"/>
      <c r="M45" s="1142"/>
      <c r="N45" s="1152"/>
      <c r="O45" s="1142"/>
      <c r="P45" s="1142"/>
      <c r="Q45" s="1142"/>
      <c r="R45" s="1153"/>
      <c r="S45" s="1100"/>
      <c r="T45" s="1100"/>
      <c r="U45" s="1103"/>
      <c r="V45" s="1106"/>
      <c r="W45" s="1100"/>
      <c r="X45" s="1100"/>
      <c r="Y45" s="1100"/>
      <c r="Z45" s="1100"/>
      <c r="AA45" s="1146"/>
      <c r="AB45" s="1147"/>
      <c r="AC45" s="30"/>
      <c r="AD45" s="244">
        <f>IF($C45=0,COUNTA($C$8:$C44),COUNTA($C$8:$C45))</f>
        <v>2</v>
      </c>
      <c r="AF45" s="59"/>
      <c r="AG45" s="56"/>
    </row>
    <row r="46" spans="1:33" ht="19.899999999999999" customHeight="1" thickTop="1" thickBot="1">
      <c r="A46" s="1068"/>
      <c r="B46" s="1131"/>
      <c r="C46" s="1133"/>
      <c r="D46" s="1077"/>
      <c r="E46" s="1096"/>
      <c r="F46" s="252" t="s">
        <v>738</v>
      </c>
      <c r="G46" s="411">
        <v>0.4</v>
      </c>
      <c r="H46" s="411">
        <f t="shared" si="5"/>
        <v>1</v>
      </c>
      <c r="I46" s="411" t="s">
        <v>152</v>
      </c>
      <c r="J46" s="613"/>
      <c r="K46" s="1141"/>
      <c r="L46" s="1142"/>
      <c r="M46" s="1142"/>
      <c r="N46" s="1152"/>
      <c r="O46" s="1142"/>
      <c r="P46" s="1142"/>
      <c r="Q46" s="1142"/>
      <c r="R46" s="1153"/>
      <c r="S46" s="1100"/>
      <c r="T46" s="1100"/>
      <c r="U46" s="1103"/>
      <c r="V46" s="1106"/>
      <c r="W46" s="1100"/>
      <c r="X46" s="1100"/>
      <c r="Y46" s="1100"/>
      <c r="Z46" s="1100"/>
      <c r="AA46" s="1146"/>
      <c r="AB46" s="1147"/>
      <c r="AC46" s="30"/>
      <c r="AD46" s="244">
        <f>IF($C46=0,COUNTA($C$8:$C45),COUNTA($C$8:$C46))</f>
        <v>2</v>
      </c>
      <c r="AF46" s="59"/>
      <c r="AG46" s="56"/>
    </row>
    <row r="47" spans="1:33" ht="19.899999999999999" customHeight="1" thickTop="1" thickBot="1">
      <c r="A47" s="1068"/>
      <c r="B47" s="1131"/>
      <c r="C47" s="1133"/>
      <c r="D47" s="1077"/>
      <c r="E47" s="1096"/>
      <c r="F47" s="154" t="s">
        <v>172</v>
      </c>
      <c r="G47" s="156"/>
      <c r="H47" s="156">
        <f t="shared" si="5"/>
        <v>0</v>
      </c>
      <c r="I47" s="156" t="s">
        <v>739</v>
      </c>
      <c r="J47" s="613"/>
      <c r="K47" s="1141"/>
      <c r="L47" s="1142"/>
      <c r="M47" s="1142"/>
      <c r="N47" s="1152"/>
      <c r="O47" s="1142"/>
      <c r="P47" s="1142"/>
      <c r="Q47" s="1142"/>
      <c r="R47" s="1153"/>
      <c r="S47" s="1100"/>
      <c r="T47" s="1100"/>
      <c r="U47" s="1103"/>
      <c r="V47" s="1106"/>
      <c r="W47" s="1100"/>
      <c r="X47" s="1100"/>
      <c r="Y47" s="1100"/>
      <c r="Z47" s="1100"/>
      <c r="AA47" s="1146"/>
      <c r="AB47" s="1147"/>
      <c r="AC47" s="30"/>
      <c r="AD47" s="244">
        <f>IF($C47=0,COUNTA($C$8:$C46),COUNTA($C$8:$C47))</f>
        <v>2</v>
      </c>
      <c r="AF47" s="59"/>
      <c r="AG47" s="56"/>
    </row>
    <row r="48" spans="1:33" ht="19.899999999999999" customHeight="1" thickTop="1" thickBot="1">
      <c r="A48" s="1068"/>
      <c r="B48" s="1131"/>
      <c r="C48" s="1133"/>
      <c r="D48" s="1077"/>
      <c r="E48" s="1096"/>
      <c r="F48" s="671" t="s">
        <v>740</v>
      </c>
      <c r="G48" s="156"/>
      <c r="H48" s="156">
        <f t="shared" si="5"/>
        <v>0</v>
      </c>
      <c r="I48" s="156" t="s">
        <v>1045</v>
      </c>
      <c r="J48" s="613"/>
      <c r="K48" s="1141"/>
      <c r="L48" s="1142"/>
      <c r="M48" s="1142"/>
      <c r="N48" s="1152"/>
      <c r="O48" s="1142"/>
      <c r="P48" s="1142"/>
      <c r="Q48" s="1142"/>
      <c r="R48" s="1153"/>
      <c r="S48" s="1100"/>
      <c r="T48" s="1100"/>
      <c r="U48" s="1103"/>
      <c r="V48" s="1106"/>
      <c r="W48" s="1100"/>
      <c r="X48" s="1100"/>
      <c r="Y48" s="1100"/>
      <c r="Z48" s="1100"/>
      <c r="AA48" s="1146"/>
      <c r="AB48" s="1147"/>
      <c r="AC48" s="30"/>
      <c r="AD48" s="244">
        <f>IF($C48=0,COUNTA($C$8:$C47),COUNTA($C$8:$C48))</f>
        <v>2</v>
      </c>
      <c r="AF48" s="59"/>
      <c r="AG48" s="56"/>
    </row>
    <row r="49" spans="1:33" ht="19.899999999999999" hidden="1" customHeight="1" thickTop="1" thickBot="1">
      <c r="A49" s="1068"/>
      <c r="B49" s="1131"/>
      <c r="C49" s="1133"/>
      <c r="D49" s="1077"/>
      <c r="E49" s="1096"/>
      <c r="F49" s="252"/>
      <c r="G49" s="411"/>
      <c r="H49" s="411">
        <f t="shared" si="5"/>
        <v>0</v>
      </c>
      <c r="I49" s="411" t="str">
        <f t="shared" ref="I49:I64" si="6">H49&amp;+"K"</f>
        <v>0K</v>
      </c>
      <c r="J49" s="613"/>
      <c r="K49" s="1141"/>
      <c r="L49" s="1142"/>
      <c r="M49" s="1142"/>
      <c r="N49" s="1152"/>
      <c r="O49" s="1142"/>
      <c r="P49" s="1142"/>
      <c r="Q49" s="1142"/>
      <c r="R49" s="1153"/>
      <c r="S49" s="1100"/>
      <c r="T49" s="1100"/>
      <c r="U49" s="1103"/>
      <c r="V49" s="1106"/>
      <c r="W49" s="1100"/>
      <c r="X49" s="1100"/>
      <c r="Y49" s="1100"/>
      <c r="Z49" s="1100"/>
      <c r="AA49" s="1146"/>
      <c r="AB49" s="1147"/>
      <c r="AC49" s="30"/>
      <c r="AD49" s="244">
        <f>IF($C49=0,COUNTA($C$8:$C48),COUNTA($C$8:$C49))</f>
        <v>2</v>
      </c>
      <c r="AF49" s="59"/>
      <c r="AG49" s="56"/>
    </row>
    <row r="50" spans="1:33" ht="19.899999999999999" hidden="1" customHeight="1" thickTop="1" thickBot="1">
      <c r="A50" s="1068"/>
      <c r="B50" s="1131"/>
      <c r="C50" s="1133"/>
      <c r="D50" s="1077"/>
      <c r="E50" s="1096"/>
      <c r="F50" s="252"/>
      <c r="G50" s="411"/>
      <c r="H50" s="411">
        <f t="shared" si="5"/>
        <v>0</v>
      </c>
      <c r="I50" s="411" t="str">
        <f t="shared" si="6"/>
        <v>0K</v>
      </c>
      <c r="J50" s="613"/>
      <c r="K50" s="1141"/>
      <c r="L50" s="1142"/>
      <c r="M50" s="1142"/>
      <c r="N50" s="1152"/>
      <c r="O50" s="1142"/>
      <c r="P50" s="1142"/>
      <c r="Q50" s="1142"/>
      <c r="R50" s="1153"/>
      <c r="S50" s="1100"/>
      <c r="T50" s="1100"/>
      <c r="U50" s="1103"/>
      <c r="V50" s="1106"/>
      <c r="W50" s="1100"/>
      <c r="X50" s="1100"/>
      <c r="Y50" s="1100"/>
      <c r="Z50" s="1100"/>
      <c r="AA50" s="1146"/>
      <c r="AB50" s="1147"/>
      <c r="AC50" s="30"/>
      <c r="AD50" s="244">
        <f>IF($C50=0,COUNTA($C$8:$C49),COUNTA($C$8:$C50))</f>
        <v>2</v>
      </c>
      <c r="AF50" s="59"/>
      <c r="AG50" s="56"/>
    </row>
    <row r="51" spans="1:33" ht="19.899999999999999" hidden="1" customHeight="1" thickTop="1" thickBot="1">
      <c r="A51" s="1068"/>
      <c r="B51" s="1131"/>
      <c r="C51" s="1133"/>
      <c r="D51" s="1077"/>
      <c r="E51" s="1096"/>
      <c r="F51" s="252"/>
      <c r="G51" s="411"/>
      <c r="H51" s="411">
        <f t="shared" si="5"/>
        <v>0</v>
      </c>
      <c r="I51" s="411" t="str">
        <f t="shared" si="6"/>
        <v>0K</v>
      </c>
      <c r="J51" s="613"/>
      <c r="K51" s="1141"/>
      <c r="L51" s="1142"/>
      <c r="M51" s="1142"/>
      <c r="N51" s="1152"/>
      <c r="O51" s="1142"/>
      <c r="P51" s="1142"/>
      <c r="Q51" s="1142"/>
      <c r="R51" s="1153"/>
      <c r="S51" s="1100"/>
      <c r="T51" s="1100"/>
      <c r="U51" s="1103"/>
      <c r="V51" s="1106"/>
      <c r="W51" s="1100"/>
      <c r="X51" s="1100"/>
      <c r="Y51" s="1100"/>
      <c r="Z51" s="1100"/>
      <c r="AA51" s="1146"/>
      <c r="AB51" s="1147"/>
      <c r="AC51" s="30"/>
      <c r="AD51" s="244">
        <f>IF($C51=0,COUNTA($C$8:$C50),COUNTA($C$8:$C51))</f>
        <v>2</v>
      </c>
      <c r="AF51" s="59"/>
      <c r="AG51" s="56"/>
    </row>
    <row r="52" spans="1:33" ht="19.899999999999999" hidden="1" customHeight="1" thickTop="1" thickBot="1">
      <c r="A52" s="1068"/>
      <c r="B52" s="1131"/>
      <c r="C52" s="1133"/>
      <c r="D52" s="1077"/>
      <c r="E52" s="1096"/>
      <c r="F52" s="252"/>
      <c r="G52" s="411"/>
      <c r="H52" s="411">
        <f t="shared" si="5"/>
        <v>0</v>
      </c>
      <c r="I52" s="411" t="str">
        <f t="shared" si="6"/>
        <v>0K</v>
      </c>
      <c r="J52" s="613"/>
      <c r="K52" s="1141"/>
      <c r="L52" s="1142"/>
      <c r="M52" s="1142"/>
      <c r="N52" s="1152"/>
      <c r="O52" s="1142"/>
      <c r="P52" s="1142"/>
      <c r="Q52" s="1142"/>
      <c r="R52" s="1153"/>
      <c r="S52" s="1100"/>
      <c r="T52" s="1100"/>
      <c r="U52" s="1103"/>
      <c r="V52" s="1106"/>
      <c r="W52" s="1100"/>
      <c r="X52" s="1100"/>
      <c r="Y52" s="1100"/>
      <c r="Z52" s="1100"/>
      <c r="AA52" s="1146"/>
      <c r="AB52" s="1147"/>
      <c r="AC52" s="30"/>
      <c r="AD52" s="244">
        <f>IF($C52=0,COUNTA($C$8:$C51),COUNTA($C$8:$C52))</f>
        <v>2</v>
      </c>
      <c r="AF52" s="59"/>
      <c r="AG52" s="56"/>
    </row>
    <row r="53" spans="1:33" ht="19.899999999999999" hidden="1" customHeight="1" thickTop="1" thickBot="1">
      <c r="A53" s="1068"/>
      <c r="B53" s="1131"/>
      <c r="C53" s="1133"/>
      <c r="D53" s="1077"/>
      <c r="E53" s="1096"/>
      <c r="F53" s="252"/>
      <c r="G53" s="411"/>
      <c r="H53" s="411">
        <f t="shared" si="5"/>
        <v>0</v>
      </c>
      <c r="I53" s="411" t="str">
        <f t="shared" si="6"/>
        <v>0K</v>
      </c>
      <c r="J53" s="613"/>
      <c r="K53" s="1141"/>
      <c r="L53" s="1142"/>
      <c r="M53" s="1142"/>
      <c r="N53" s="1152"/>
      <c r="O53" s="1142"/>
      <c r="P53" s="1142"/>
      <c r="Q53" s="1142"/>
      <c r="R53" s="1153"/>
      <c r="S53" s="1100"/>
      <c r="T53" s="1100"/>
      <c r="U53" s="1103"/>
      <c r="V53" s="1106"/>
      <c r="W53" s="1100"/>
      <c r="X53" s="1100"/>
      <c r="Y53" s="1100"/>
      <c r="Z53" s="1100"/>
      <c r="AA53" s="1146"/>
      <c r="AB53" s="1147"/>
      <c r="AC53" s="30"/>
      <c r="AD53" s="244">
        <f>IF($C53=0,COUNTA($C$8:$C52),COUNTA($C$8:$C53))</f>
        <v>2</v>
      </c>
      <c r="AF53" s="59"/>
      <c r="AG53" s="56"/>
    </row>
    <row r="54" spans="1:33" ht="19.899999999999999" hidden="1" customHeight="1" thickTop="1" thickBot="1">
      <c r="A54" s="1068"/>
      <c r="B54" s="1131"/>
      <c r="C54" s="1134"/>
      <c r="D54" s="1077"/>
      <c r="E54" s="1080"/>
      <c r="F54" s="555"/>
      <c r="G54" s="555"/>
      <c r="H54" s="555">
        <f t="shared" si="5"/>
        <v>0</v>
      </c>
      <c r="I54" s="496" t="str">
        <f t="shared" si="6"/>
        <v>0K</v>
      </c>
      <c r="J54" s="574"/>
      <c r="K54" s="1082"/>
      <c r="L54" s="1142"/>
      <c r="M54" s="1142"/>
      <c r="N54" s="1152"/>
      <c r="O54" s="1142"/>
      <c r="P54" s="1142"/>
      <c r="Q54" s="1142"/>
      <c r="R54" s="1153"/>
      <c r="S54" s="1100"/>
      <c r="T54" s="1100"/>
      <c r="U54" s="1103"/>
      <c r="V54" s="1106"/>
      <c r="W54" s="1100"/>
      <c r="X54" s="1100"/>
      <c r="Y54" s="1100"/>
      <c r="Z54" s="1100"/>
      <c r="AA54" s="1146"/>
      <c r="AB54" s="1147"/>
      <c r="AC54" s="30"/>
      <c r="AD54" s="244">
        <f>IF($C54=0,COUNTA($C$8:$C53),COUNTA($C$8:$C54))</f>
        <v>2</v>
      </c>
      <c r="AF54" s="59"/>
      <c r="AG54" s="56"/>
    </row>
    <row r="55" spans="1:33" ht="19.899999999999999" customHeight="1" thickTop="1" thickBot="1">
      <c r="A55" s="1068"/>
      <c r="B55" s="1131"/>
      <c r="C55" s="1134"/>
      <c r="D55" s="1077"/>
      <c r="E55" s="1079" t="s">
        <v>525</v>
      </c>
      <c r="F55" s="614" t="s">
        <v>741</v>
      </c>
      <c r="G55" s="614">
        <v>26</v>
      </c>
      <c r="H55" s="481">
        <f t="shared" si="5"/>
        <v>35</v>
      </c>
      <c r="I55" s="481" t="str">
        <f t="shared" si="6"/>
        <v>35K</v>
      </c>
      <c r="J55" s="610"/>
      <c r="K55" s="1140" t="s">
        <v>472</v>
      </c>
      <c r="L55" s="1142"/>
      <c r="M55" s="1142"/>
      <c r="N55" s="1152"/>
      <c r="O55" s="1142"/>
      <c r="P55" s="1142"/>
      <c r="Q55" s="1142"/>
      <c r="R55" s="1153"/>
      <c r="S55" s="1099"/>
      <c r="T55" s="1099"/>
      <c r="U55" s="1102"/>
      <c r="V55" s="1105"/>
      <c r="W55" s="1099"/>
      <c r="X55" s="1099"/>
      <c r="Y55" s="1099"/>
      <c r="Z55" s="1099"/>
      <c r="AA55" s="1146"/>
      <c r="AB55" s="1147"/>
      <c r="AC55" s="30"/>
      <c r="AD55" s="244">
        <f>IF($C55=0,COUNTA($C$8:$C54),COUNTA($C$8:$C55))</f>
        <v>2</v>
      </c>
      <c r="AF55" s="59"/>
      <c r="AG55" s="56"/>
    </row>
    <row r="56" spans="1:33" ht="19.899999999999999" customHeight="1" thickTop="1" thickBot="1">
      <c r="A56" s="1068"/>
      <c r="B56" s="1131"/>
      <c r="C56" s="1134"/>
      <c r="D56" s="1077"/>
      <c r="E56" s="1096"/>
      <c r="F56" s="615" t="s">
        <v>742</v>
      </c>
      <c r="G56" s="615">
        <v>26</v>
      </c>
      <c r="H56" s="566">
        <f t="shared" si="5"/>
        <v>35</v>
      </c>
      <c r="I56" s="566" t="str">
        <f t="shared" si="6"/>
        <v>35K</v>
      </c>
      <c r="J56" s="606"/>
      <c r="K56" s="1098"/>
      <c r="L56" s="1142"/>
      <c r="M56" s="1142"/>
      <c r="N56" s="1152"/>
      <c r="O56" s="1142"/>
      <c r="P56" s="1142"/>
      <c r="Q56" s="1142"/>
      <c r="R56" s="1153"/>
      <c r="S56" s="1100"/>
      <c r="T56" s="1100"/>
      <c r="U56" s="1103"/>
      <c r="V56" s="1106"/>
      <c r="W56" s="1100"/>
      <c r="X56" s="1100"/>
      <c r="Y56" s="1100"/>
      <c r="Z56" s="1100"/>
      <c r="AA56" s="1146"/>
      <c r="AB56" s="1147"/>
      <c r="AC56" s="30"/>
      <c r="AD56" s="244">
        <f>IF($C56=0,COUNTA($C$8:$C55),COUNTA($C$8:$C56))</f>
        <v>2</v>
      </c>
      <c r="AF56" s="59"/>
      <c r="AG56" s="56"/>
    </row>
    <row r="57" spans="1:33" ht="19.899999999999999" customHeight="1" thickTop="1" thickBot="1">
      <c r="A57" s="1068"/>
      <c r="B57" s="1131"/>
      <c r="C57" s="1134"/>
      <c r="D57" s="1077"/>
      <c r="E57" s="1096"/>
      <c r="F57" s="615" t="s">
        <v>743</v>
      </c>
      <c r="G57" s="615">
        <v>22</v>
      </c>
      <c r="H57" s="566">
        <f t="shared" si="5"/>
        <v>30</v>
      </c>
      <c r="I57" s="566" t="str">
        <f t="shared" si="6"/>
        <v>30K</v>
      </c>
      <c r="J57" s="606"/>
      <c r="K57" s="1098"/>
      <c r="L57" s="1142"/>
      <c r="M57" s="1142"/>
      <c r="N57" s="1152"/>
      <c r="O57" s="1142"/>
      <c r="P57" s="1142"/>
      <c r="Q57" s="1142"/>
      <c r="R57" s="1153"/>
      <c r="S57" s="1100"/>
      <c r="T57" s="1100"/>
      <c r="U57" s="1103"/>
      <c r="V57" s="1106"/>
      <c r="W57" s="1100"/>
      <c r="X57" s="1100"/>
      <c r="Y57" s="1100"/>
      <c r="Z57" s="1100"/>
      <c r="AA57" s="1146"/>
      <c r="AB57" s="1147"/>
      <c r="AC57" s="30"/>
      <c r="AD57" s="244">
        <f>IF($C57=0,COUNTA($C$8:$C56),COUNTA($C$8:$C57))</f>
        <v>2</v>
      </c>
      <c r="AF57" s="59"/>
      <c r="AG57" s="56"/>
    </row>
    <row r="58" spans="1:33" ht="19.899999999999999" customHeight="1" thickTop="1" thickBot="1">
      <c r="A58" s="1068"/>
      <c r="B58" s="1131"/>
      <c r="C58" s="1134"/>
      <c r="D58" s="1077"/>
      <c r="E58" s="1096"/>
      <c r="F58" s="615" t="s">
        <v>744</v>
      </c>
      <c r="G58" s="615">
        <v>2</v>
      </c>
      <c r="H58" s="566">
        <f t="shared" si="5"/>
        <v>3</v>
      </c>
      <c r="I58" s="566" t="str">
        <f t="shared" si="6"/>
        <v>3K</v>
      </c>
      <c r="J58" s="606"/>
      <c r="K58" s="1098"/>
      <c r="L58" s="1142"/>
      <c r="M58" s="1142"/>
      <c r="N58" s="1152"/>
      <c r="O58" s="1142"/>
      <c r="P58" s="1142"/>
      <c r="Q58" s="1142"/>
      <c r="R58" s="1153"/>
      <c r="S58" s="1100"/>
      <c r="T58" s="1100"/>
      <c r="U58" s="1103"/>
      <c r="V58" s="1106"/>
      <c r="W58" s="1100"/>
      <c r="X58" s="1100"/>
      <c r="Y58" s="1100"/>
      <c r="Z58" s="1100"/>
      <c r="AA58" s="1146"/>
      <c r="AB58" s="1147"/>
      <c r="AC58" s="30"/>
      <c r="AD58" s="244">
        <f>IF($C58=0,COUNTA($C$8:$C57),COUNTA($C$8:$C58))</f>
        <v>2</v>
      </c>
      <c r="AF58" s="59"/>
      <c r="AG58" s="56"/>
    </row>
    <row r="59" spans="1:33" ht="19.899999999999999" customHeight="1" thickTop="1" thickBot="1">
      <c r="A59" s="1068"/>
      <c r="B59" s="1131"/>
      <c r="C59" s="1134"/>
      <c r="D59" s="1077"/>
      <c r="E59" s="1096"/>
      <c r="F59" s="616" t="s">
        <v>712</v>
      </c>
      <c r="G59" s="616">
        <v>1.1000000000000001</v>
      </c>
      <c r="H59" s="566">
        <f t="shared" si="5"/>
        <v>2</v>
      </c>
      <c r="I59" s="566" t="str">
        <f t="shared" si="6"/>
        <v>2K</v>
      </c>
      <c r="J59" s="606"/>
      <c r="K59" s="1098"/>
      <c r="L59" s="1142"/>
      <c r="M59" s="1142"/>
      <c r="N59" s="1152"/>
      <c r="O59" s="1142"/>
      <c r="P59" s="1142"/>
      <c r="Q59" s="1142"/>
      <c r="R59" s="1153"/>
      <c r="S59" s="1100"/>
      <c r="T59" s="1100"/>
      <c r="U59" s="1103"/>
      <c r="V59" s="1106"/>
      <c r="W59" s="1100"/>
      <c r="X59" s="1100"/>
      <c r="Y59" s="1100"/>
      <c r="Z59" s="1100"/>
      <c r="AA59" s="1146"/>
      <c r="AB59" s="1147"/>
      <c r="AC59" s="30"/>
      <c r="AD59" s="244">
        <f>IF($C59=0,COUNTA($C$8:$C58),COUNTA($C$8:$C59))</f>
        <v>2</v>
      </c>
      <c r="AF59" s="59"/>
      <c r="AG59" s="56"/>
    </row>
    <row r="60" spans="1:33" ht="19.899999999999999" customHeight="1" thickTop="1" thickBot="1">
      <c r="A60" s="1068"/>
      <c r="B60" s="1131"/>
      <c r="C60" s="1134"/>
      <c r="D60" s="1077"/>
      <c r="E60" s="1096"/>
      <c r="F60" s="252" t="s">
        <v>745</v>
      </c>
      <c r="G60" s="252"/>
      <c r="H60" s="566">
        <f t="shared" si="5"/>
        <v>0</v>
      </c>
      <c r="I60" s="566" t="s">
        <v>1047</v>
      </c>
      <c r="J60" s="606"/>
      <c r="K60" s="1098"/>
      <c r="L60" s="1142"/>
      <c r="M60" s="1142"/>
      <c r="N60" s="1152"/>
      <c r="O60" s="1142"/>
      <c r="P60" s="1142"/>
      <c r="Q60" s="1142"/>
      <c r="R60" s="1153"/>
      <c r="S60" s="1100"/>
      <c r="T60" s="1100"/>
      <c r="U60" s="1103"/>
      <c r="V60" s="1106"/>
      <c r="W60" s="1100"/>
      <c r="X60" s="1100"/>
      <c r="Y60" s="1100"/>
      <c r="Z60" s="1100"/>
      <c r="AA60" s="1146"/>
      <c r="AB60" s="1147"/>
      <c r="AC60" s="30"/>
      <c r="AD60" s="244">
        <f>IF($C60=0,COUNTA($C$8:$C59),COUNTA($C$8:$C60))</f>
        <v>2</v>
      </c>
      <c r="AF60" s="59"/>
      <c r="AG60" s="56"/>
    </row>
    <row r="61" spans="1:33" ht="19.899999999999999" hidden="1" customHeight="1" thickTop="1" thickBot="1">
      <c r="A61" s="1068"/>
      <c r="B61" s="1131"/>
      <c r="C61" s="1134"/>
      <c r="D61" s="1077"/>
      <c r="E61" s="1096"/>
      <c r="F61" s="252"/>
      <c r="G61" s="252"/>
      <c r="H61" s="566">
        <f t="shared" si="5"/>
        <v>0</v>
      </c>
      <c r="I61" s="566" t="str">
        <f t="shared" si="6"/>
        <v>0K</v>
      </c>
      <c r="J61" s="606"/>
      <c r="K61" s="1098"/>
      <c r="L61" s="1142"/>
      <c r="M61" s="1142"/>
      <c r="N61" s="1152"/>
      <c r="O61" s="1142"/>
      <c r="P61" s="1142"/>
      <c r="Q61" s="1142"/>
      <c r="R61" s="1153"/>
      <c r="S61" s="1100"/>
      <c r="T61" s="1100"/>
      <c r="U61" s="1103"/>
      <c r="V61" s="1106"/>
      <c r="W61" s="1100"/>
      <c r="X61" s="1100"/>
      <c r="Y61" s="1100"/>
      <c r="Z61" s="1100"/>
      <c r="AA61" s="1146"/>
      <c r="AB61" s="1147"/>
      <c r="AC61" s="30"/>
      <c r="AD61" s="244">
        <f>IF($C61=0,COUNTA($C$8:$C60),COUNTA($C$8:$C61))</f>
        <v>2</v>
      </c>
      <c r="AF61" s="59"/>
      <c r="AG61" s="56"/>
    </row>
    <row r="62" spans="1:33" ht="19.899999999999999" hidden="1" customHeight="1" thickTop="1" thickBot="1">
      <c r="A62" s="1068"/>
      <c r="B62" s="1131"/>
      <c r="C62" s="1134"/>
      <c r="D62" s="1077"/>
      <c r="E62" s="1096"/>
      <c r="F62" s="252"/>
      <c r="G62" s="252"/>
      <c r="H62" s="566">
        <f t="shared" si="5"/>
        <v>0</v>
      </c>
      <c r="I62" s="566" t="str">
        <f t="shared" si="6"/>
        <v>0K</v>
      </c>
      <c r="J62" s="606"/>
      <c r="K62" s="1098"/>
      <c r="L62" s="1142"/>
      <c r="M62" s="1142"/>
      <c r="N62" s="1152"/>
      <c r="O62" s="1142"/>
      <c r="P62" s="1142"/>
      <c r="Q62" s="1142"/>
      <c r="R62" s="1153"/>
      <c r="S62" s="1100"/>
      <c r="T62" s="1100"/>
      <c r="U62" s="1103"/>
      <c r="V62" s="1106"/>
      <c r="W62" s="1100"/>
      <c r="X62" s="1100"/>
      <c r="Y62" s="1100"/>
      <c r="Z62" s="1100"/>
      <c r="AA62" s="1146"/>
      <c r="AB62" s="1147"/>
      <c r="AC62" s="30"/>
      <c r="AD62" s="244">
        <f>IF($C62=0,COUNTA($C$8:$C61),COUNTA($C$8:$C62))</f>
        <v>2</v>
      </c>
      <c r="AF62" s="59"/>
      <c r="AG62" s="56"/>
    </row>
    <row r="63" spans="1:33" ht="19.899999999999999" hidden="1" customHeight="1" thickTop="1" thickBot="1">
      <c r="A63" s="1068"/>
      <c r="B63" s="1131"/>
      <c r="C63" s="1134"/>
      <c r="D63" s="1077"/>
      <c r="E63" s="1096"/>
      <c r="F63" s="252"/>
      <c r="G63" s="252"/>
      <c r="H63" s="566">
        <f t="shared" si="5"/>
        <v>0</v>
      </c>
      <c r="I63" s="566" t="str">
        <f t="shared" si="6"/>
        <v>0K</v>
      </c>
      <c r="J63" s="606"/>
      <c r="K63" s="1098"/>
      <c r="L63" s="1142"/>
      <c r="M63" s="1142"/>
      <c r="N63" s="1152"/>
      <c r="O63" s="1142"/>
      <c r="P63" s="1142"/>
      <c r="Q63" s="1142"/>
      <c r="R63" s="1153"/>
      <c r="S63" s="1100"/>
      <c r="T63" s="1100"/>
      <c r="U63" s="1103"/>
      <c r="V63" s="1106"/>
      <c r="W63" s="1100"/>
      <c r="X63" s="1100"/>
      <c r="Y63" s="1100"/>
      <c r="Z63" s="1100"/>
      <c r="AA63" s="1146"/>
      <c r="AB63" s="1147"/>
      <c r="AC63" s="30"/>
      <c r="AD63" s="244">
        <f>IF($C63=0,COUNTA($C$8:$C62),COUNTA($C$8:$C63))</f>
        <v>2</v>
      </c>
      <c r="AF63" s="59"/>
      <c r="AG63" s="56"/>
    </row>
    <row r="64" spans="1:33" ht="19.899999999999999" hidden="1" customHeight="1" thickTop="1" thickBot="1">
      <c r="A64" s="1068"/>
      <c r="B64" s="1131"/>
      <c r="C64" s="1134"/>
      <c r="D64" s="1077"/>
      <c r="E64" s="1080"/>
      <c r="F64" s="252"/>
      <c r="G64" s="252"/>
      <c r="H64" s="566">
        <f t="shared" si="5"/>
        <v>0</v>
      </c>
      <c r="I64" s="566" t="str">
        <f t="shared" si="6"/>
        <v>0K</v>
      </c>
      <c r="J64" s="606"/>
      <c r="K64" s="1098"/>
      <c r="L64" s="1142"/>
      <c r="M64" s="1142"/>
      <c r="N64" s="1152"/>
      <c r="O64" s="1142"/>
      <c r="P64" s="1142"/>
      <c r="Q64" s="1142"/>
      <c r="R64" s="1153"/>
      <c r="S64" s="1101"/>
      <c r="T64" s="1101"/>
      <c r="U64" s="1104"/>
      <c r="V64" s="1107"/>
      <c r="W64" s="1101"/>
      <c r="X64" s="1101"/>
      <c r="Y64" s="1101"/>
      <c r="Z64" s="1101"/>
      <c r="AA64" s="1146"/>
      <c r="AB64" s="1147"/>
      <c r="AC64" s="30"/>
      <c r="AD64" s="244">
        <f>IF($C64=0,COUNTA($C$8:$C63),COUNTA($C$8:$C64))</f>
        <v>2</v>
      </c>
      <c r="AF64" s="59"/>
      <c r="AG64" s="56"/>
    </row>
    <row r="65" spans="1:33" ht="19.899999999999999" customHeight="1" thickTop="1" thickBot="1">
      <c r="A65" s="1068"/>
      <c r="B65" s="1131"/>
      <c r="C65" s="1134"/>
      <c r="D65" s="1077"/>
      <c r="E65" s="1120" t="s">
        <v>378</v>
      </c>
      <c r="F65" s="481" t="s">
        <v>732</v>
      </c>
      <c r="G65" s="481">
        <v>70</v>
      </c>
      <c r="H65" s="481">
        <f>IF(MROUND(INDEX($C:$C,MATCH(AD65,$AD:$AD,0))*G65/1000,1)&gt;90,90,MROUND(INDEX($C:$C,MATCH(AD65,$AD:$AD,0))*G65/1000,1))</f>
        <v>90</v>
      </c>
      <c r="I65" s="481" t="s">
        <v>526</v>
      </c>
      <c r="J65" s="610"/>
      <c r="K65" s="1122" t="s">
        <v>76</v>
      </c>
      <c r="L65" s="1142"/>
      <c r="M65" s="1142"/>
      <c r="N65" s="1152"/>
      <c r="O65" s="1142"/>
      <c r="P65" s="1142"/>
      <c r="Q65" s="1142"/>
      <c r="R65" s="1153"/>
      <c r="S65" s="1099"/>
      <c r="T65" s="1099"/>
      <c r="U65" s="1102"/>
      <c r="V65" s="1105"/>
      <c r="W65" s="1099"/>
      <c r="X65" s="1099"/>
      <c r="Y65" s="1099"/>
      <c r="Z65" s="1099"/>
      <c r="AA65" s="1146"/>
      <c r="AB65" s="1147"/>
      <c r="AC65" s="30"/>
      <c r="AD65" s="244">
        <f>IF($C65=0,COUNTA($C$8:$C64),COUNTA($C$8:$C65))</f>
        <v>2</v>
      </c>
      <c r="AF65" s="59"/>
      <c r="AG65" s="56"/>
    </row>
    <row r="66" spans="1:33" ht="19.899999999999999" customHeight="1" thickTop="1" thickBot="1">
      <c r="A66" s="1068"/>
      <c r="B66" s="1131"/>
      <c r="C66" s="1134"/>
      <c r="D66" s="1077"/>
      <c r="E66" s="1121"/>
      <c r="F66" s="550" t="s">
        <v>379</v>
      </c>
      <c r="G66" s="550">
        <v>0.4</v>
      </c>
      <c r="H66" s="549">
        <f>MROUND(INDEX($C:$C,MATCH(AD66,$AD:$AD,0))*G66/1000,0.1)</f>
        <v>0.5</v>
      </c>
      <c r="I66" s="549" t="str">
        <f t="shared" ref="I66:I71" si="7">H66&amp;+"K"</f>
        <v>0.5K</v>
      </c>
      <c r="J66" s="611"/>
      <c r="K66" s="1123"/>
      <c r="L66" s="1142"/>
      <c r="M66" s="1142"/>
      <c r="N66" s="1152"/>
      <c r="O66" s="1142"/>
      <c r="P66" s="1142"/>
      <c r="Q66" s="1142"/>
      <c r="R66" s="1153"/>
      <c r="S66" s="1101"/>
      <c r="T66" s="1101"/>
      <c r="U66" s="1104"/>
      <c r="V66" s="1107"/>
      <c r="W66" s="1101"/>
      <c r="X66" s="1101"/>
      <c r="Y66" s="1101"/>
      <c r="Z66" s="1101"/>
      <c r="AA66" s="1146"/>
      <c r="AB66" s="1147"/>
      <c r="AC66" s="30"/>
      <c r="AD66" s="244">
        <f>IF($C66=0,COUNTA($C$8:$C65),COUNTA($C$8:$C66))</f>
        <v>2</v>
      </c>
      <c r="AF66" s="59"/>
      <c r="AG66" s="56"/>
    </row>
    <row r="67" spans="1:33" ht="19.899999999999999" customHeight="1" thickTop="1" thickBot="1">
      <c r="A67" s="1068"/>
      <c r="B67" s="1131"/>
      <c r="C67" s="1134"/>
      <c r="D67" s="1077"/>
      <c r="E67" s="1096" t="s">
        <v>690</v>
      </c>
      <c r="F67" s="194" t="s">
        <v>693</v>
      </c>
      <c r="G67" s="194">
        <v>10</v>
      </c>
      <c r="H67" s="617">
        <f t="shared" ref="H67:H72" si="8">MROUND(INDEX($C:$C,MATCH(AD67,$AD:$AD,0))*G67/1000,1)</f>
        <v>14</v>
      </c>
      <c r="I67" s="618" t="str">
        <f t="shared" si="7"/>
        <v>14K</v>
      </c>
      <c r="J67" s="574"/>
      <c r="K67" s="1098" t="s">
        <v>697</v>
      </c>
      <c r="L67" s="1142"/>
      <c r="M67" s="1142"/>
      <c r="N67" s="1152"/>
      <c r="O67" s="1142"/>
      <c r="P67" s="1142"/>
      <c r="Q67" s="1142"/>
      <c r="R67" s="1153"/>
      <c r="S67" s="1099"/>
      <c r="T67" s="1099"/>
      <c r="U67" s="1102"/>
      <c r="V67" s="1105"/>
      <c r="W67" s="1099"/>
      <c r="X67" s="1099"/>
      <c r="Y67" s="1099"/>
      <c r="Z67" s="1099"/>
      <c r="AA67" s="1146"/>
      <c r="AB67" s="1147"/>
      <c r="AC67" s="30"/>
      <c r="AD67" s="244">
        <f>IF($C67=0,COUNTA($C$8:$C66),COUNTA($C$8:$C67))</f>
        <v>2</v>
      </c>
      <c r="AF67" s="59"/>
      <c r="AG67" s="56"/>
    </row>
    <row r="68" spans="1:33" ht="19.899999999999999" customHeight="1" thickTop="1" thickBot="1">
      <c r="A68" s="1068"/>
      <c r="B68" s="1131"/>
      <c r="C68" s="1134"/>
      <c r="D68" s="1077"/>
      <c r="E68" s="1096"/>
      <c r="F68" s="194" t="s">
        <v>746</v>
      </c>
      <c r="G68" s="194">
        <v>4.5</v>
      </c>
      <c r="H68" s="464">
        <f t="shared" si="8"/>
        <v>6</v>
      </c>
      <c r="I68" s="411" t="str">
        <f t="shared" si="7"/>
        <v>6K</v>
      </c>
      <c r="J68" s="574"/>
      <c r="K68" s="1098"/>
      <c r="L68" s="1142"/>
      <c r="M68" s="1142"/>
      <c r="N68" s="1152"/>
      <c r="O68" s="1142"/>
      <c r="P68" s="1142"/>
      <c r="Q68" s="1142"/>
      <c r="R68" s="1153"/>
      <c r="S68" s="1100"/>
      <c r="T68" s="1100"/>
      <c r="U68" s="1103"/>
      <c r="V68" s="1106"/>
      <c r="W68" s="1100"/>
      <c r="X68" s="1100"/>
      <c r="Y68" s="1100"/>
      <c r="Z68" s="1100"/>
      <c r="AA68" s="1146"/>
      <c r="AB68" s="1147"/>
      <c r="AC68" s="30"/>
      <c r="AD68" s="244">
        <f>IF($C68=0,COUNTA($C$8:$C67),COUNTA($C$8:$C68))</f>
        <v>2</v>
      </c>
      <c r="AF68" s="59"/>
      <c r="AG68" s="56"/>
    </row>
    <row r="69" spans="1:33" ht="19.899999999999999" customHeight="1" thickTop="1" thickBot="1">
      <c r="A69" s="1068"/>
      <c r="B69" s="1131"/>
      <c r="C69" s="1134"/>
      <c r="D69" s="1077"/>
      <c r="E69" s="1096"/>
      <c r="F69" s="194" t="s">
        <v>694</v>
      </c>
      <c r="G69" s="194">
        <v>2</v>
      </c>
      <c r="H69" s="464">
        <f t="shared" si="8"/>
        <v>3</v>
      </c>
      <c r="I69" s="411" t="str">
        <f t="shared" si="7"/>
        <v>3K</v>
      </c>
      <c r="J69" s="574"/>
      <c r="K69" s="1098"/>
      <c r="L69" s="1142"/>
      <c r="M69" s="1142"/>
      <c r="N69" s="1152"/>
      <c r="O69" s="1142"/>
      <c r="P69" s="1142"/>
      <c r="Q69" s="1142"/>
      <c r="R69" s="1153"/>
      <c r="S69" s="1100"/>
      <c r="T69" s="1100"/>
      <c r="U69" s="1103"/>
      <c r="V69" s="1106"/>
      <c r="W69" s="1100"/>
      <c r="X69" s="1100"/>
      <c r="Y69" s="1100"/>
      <c r="Z69" s="1100"/>
      <c r="AA69" s="1146"/>
      <c r="AB69" s="1147"/>
      <c r="AC69" s="30"/>
      <c r="AD69" s="244">
        <f>IF($C69=0,COUNTA($C$8:$C68),COUNTA($C$8:$C69))</f>
        <v>2</v>
      </c>
      <c r="AF69" s="59"/>
      <c r="AG69" s="56"/>
    </row>
    <row r="70" spans="1:33" ht="19.899999999999999" customHeight="1" thickTop="1" thickBot="1">
      <c r="A70" s="1068"/>
      <c r="B70" s="1131"/>
      <c r="C70" s="1134"/>
      <c r="D70" s="1077"/>
      <c r="E70" s="1096"/>
      <c r="F70" s="680" t="s">
        <v>747</v>
      </c>
      <c r="G70" s="194">
        <v>12</v>
      </c>
      <c r="H70" s="464">
        <f t="shared" si="8"/>
        <v>16</v>
      </c>
      <c r="I70" s="411" t="str">
        <f t="shared" si="7"/>
        <v>16K</v>
      </c>
      <c r="J70" s="574"/>
      <c r="K70" s="1098"/>
      <c r="L70" s="1142"/>
      <c r="M70" s="1142"/>
      <c r="N70" s="1152"/>
      <c r="O70" s="1142"/>
      <c r="P70" s="1142"/>
      <c r="Q70" s="1142"/>
      <c r="R70" s="1153"/>
      <c r="S70" s="1100"/>
      <c r="T70" s="1100"/>
      <c r="U70" s="1103"/>
      <c r="V70" s="1106"/>
      <c r="W70" s="1100"/>
      <c r="X70" s="1100"/>
      <c r="Y70" s="1100"/>
      <c r="Z70" s="1100"/>
      <c r="AA70" s="1146"/>
      <c r="AB70" s="1147"/>
      <c r="AC70" s="30"/>
      <c r="AD70" s="244">
        <f>IF($C70=0,COUNTA($C$8:$C69),COUNTA($C$8:$C70))</f>
        <v>2</v>
      </c>
      <c r="AF70" s="59"/>
      <c r="AG70" s="56"/>
    </row>
    <row r="71" spans="1:33" ht="19.899999999999999" customHeight="1" thickTop="1" thickBot="1">
      <c r="A71" s="1068"/>
      <c r="B71" s="1131"/>
      <c r="C71" s="1134"/>
      <c r="D71" s="1077"/>
      <c r="E71" s="1096"/>
      <c r="F71" s="152" t="s">
        <v>691</v>
      </c>
      <c r="G71" s="194">
        <v>26</v>
      </c>
      <c r="H71" s="495">
        <f t="shared" si="8"/>
        <v>35</v>
      </c>
      <c r="I71" s="414" t="str">
        <f t="shared" si="7"/>
        <v>35K</v>
      </c>
      <c r="J71" s="574"/>
      <c r="K71" s="1098"/>
      <c r="L71" s="1142"/>
      <c r="M71" s="1142"/>
      <c r="N71" s="1152"/>
      <c r="O71" s="1142"/>
      <c r="P71" s="1142"/>
      <c r="Q71" s="1142"/>
      <c r="R71" s="1153"/>
      <c r="S71" s="1100"/>
      <c r="T71" s="1100"/>
      <c r="U71" s="1103"/>
      <c r="V71" s="1106"/>
      <c r="W71" s="1100"/>
      <c r="X71" s="1100"/>
      <c r="Y71" s="1100"/>
      <c r="Z71" s="1100"/>
      <c r="AA71" s="1146"/>
      <c r="AB71" s="1147"/>
      <c r="AC71" s="30"/>
      <c r="AD71" s="244">
        <f>IF($C71=0,COUNTA($C$8:$C67),COUNTA($C$8:$C71))</f>
        <v>2</v>
      </c>
      <c r="AF71" s="59"/>
      <c r="AG71" s="56"/>
    </row>
    <row r="72" spans="1:33" ht="19.899999999999999" customHeight="1" thickTop="1" thickBot="1">
      <c r="A72" s="1068"/>
      <c r="B72" s="1131"/>
      <c r="C72" s="1134"/>
      <c r="D72" s="1077"/>
      <c r="E72" s="1096"/>
      <c r="F72" s="288" t="s">
        <v>692</v>
      </c>
      <c r="G72" s="288">
        <v>1</v>
      </c>
      <c r="H72" s="376">
        <f t="shared" si="8"/>
        <v>1</v>
      </c>
      <c r="I72" s="156" t="str">
        <f t="shared" ref="I72" si="9">H72&amp;+"K"</f>
        <v>1K</v>
      </c>
      <c r="J72" s="396"/>
      <c r="K72" s="1098"/>
      <c r="L72" s="1142"/>
      <c r="M72" s="1142"/>
      <c r="N72" s="1152"/>
      <c r="O72" s="1142"/>
      <c r="P72" s="1142"/>
      <c r="Q72" s="1142"/>
      <c r="R72" s="1153"/>
      <c r="S72" s="1100"/>
      <c r="T72" s="1100"/>
      <c r="U72" s="1103"/>
      <c r="V72" s="1106"/>
      <c r="W72" s="1100"/>
      <c r="X72" s="1100"/>
      <c r="Y72" s="1100"/>
      <c r="Z72" s="1100"/>
      <c r="AA72" s="1146"/>
      <c r="AB72" s="1147"/>
      <c r="AC72" s="30"/>
      <c r="AD72" s="244">
        <f>IF($C72=0,COUNTA($C$8:$C65),COUNTA($C$8:$C72))</f>
        <v>2</v>
      </c>
      <c r="AF72" s="59"/>
      <c r="AG72" s="56"/>
    </row>
    <row r="73" spans="1:33" ht="19.899999999999999" customHeight="1" thickTop="1" thickBot="1">
      <c r="A73" s="1068"/>
      <c r="B73" s="1131"/>
      <c r="C73" s="1134"/>
      <c r="D73" s="1077"/>
      <c r="E73" s="1096"/>
      <c r="F73" s="162" t="s">
        <v>695</v>
      </c>
      <c r="G73" s="194"/>
      <c r="H73" s="495"/>
      <c r="I73" s="681" t="s">
        <v>696</v>
      </c>
      <c r="J73" s="574"/>
      <c r="K73" s="1098"/>
      <c r="L73" s="1142"/>
      <c r="M73" s="1142"/>
      <c r="N73" s="1152"/>
      <c r="O73" s="1142"/>
      <c r="P73" s="1142"/>
      <c r="Q73" s="1142"/>
      <c r="R73" s="1153"/>
      <c r="S73" s="1100"/>
      <c r="T73" s="1100"/>
      <c r="U73" s="1103"/>
      <c r="V73" s="1106"/>
      <c r="W73" s="1100"/>
      <c r="X73" s="1100"/>
      <c r="Y73" s="1100"/>
      <c r="Z73" s="1100"/>
      <c r="AA73" s="1146"/>
      <c r="AB73" s="1147"/>
      <c r="AC73" s="30"/>
      <c r="AF73" s="59"/>
      <c r="AG73" s="56"/>
    </row>
    <row r="74" spans="1:33" ht="19.899999999999999" hidden="1" customHeight="1" thickTop="1" thickBot="1">
      <c r="A74" s="1068"/>
      <c r="B74" s="1131"/>
      <c r="C74" s="1134"/>
      <c r="D74" s="1077"/>
      <c r="E74" s="1096"/>
      <c r="F74" s="194"/>
      <c r="G74" s="194"/>
      <c r="H74" s="464"/>
      <c r="I74" s="411"/>
      <c r="J74" s="396"/>
      <c r="K74" s="1098"/>
      <c r="L74" s="1142"/>
      <c r="M74" s="1142"/>
      <c r="N74" s="1152"/>
      <c r="O74" s="1142"/>
      <c r="P74" s="1142"/>
      <c r="Q74" s="1142"/>
      <c r="R74" s="1153"/>
      <c r="S74" s="1100"/>
      <c r="T74" s="1100"/>
      <c r="U74" s="1103"/>
      <c r="V74" s="1106"/>
      <c r="W74" s="1100"/>
      <c r="X74" s="1100"/>
      <c r="Y74" s="1100"/>
      <c r="Z74" s="1100"/>
      <c r="AA74" s="1146"/>
      <c r="AB74" s="1147"/>
      <c r="AC74" s="30"/>
      <c r="AD74" s="244">
        <f>IF($C74=0,COUNTA($C$8:$C67),COUNTA($C$8:$C74))</f>
        <v>2</v>
      </c>
      <c r="AF74" s="59"/>
      <c r="AG74" s="56"/>
    </row>
    <row r="75" spans="1:33" ht="19.899999999999999" hidden="1" customHeight="1" thickTop="1" thickBot="1">
      <c r="A75" s="1068"/>
      <c r="B75" s="1131"/>
      <c r="C75" s="1134"/>
      <c r="D75" s="1077"/>
      <c r="E75" s="1154"/>
      <c r="F75" s="252"/>
      <c r="G75" s="252"/>
      <c r="H75" s="464">
        <f t="shared" ref="H75:H81" si="10">MROUND(INDEX($C:$C,MATCH(AD75,$AD:$AD,0))*G75/1000,1)</f>
        <v>0</v>
      </c>
      <c r="I75" s="411" t="str">
        <f t="shared" ref="I75" si="11">H75&amp;+"K"</f>
        <v>0K</v>
      </c>
      <c r="J75" s="396"/>
      <c r="K75" s="1098"/>
      <c r="L75" s="1142"/>
      <c r="M75" s="1142"/>
      <c r="N75" s="1152"/>
      <c r="O75" s="1142"/>
      <c r="P75" s="1142"/>
      <c r="Q75" s="1142"/>
      <c r="R75" s="1153"/>
      <c r="S75" s="1100"/>
      <c r="T75" s="1100"/>
      <c r="U75" s="1103"/>
      <c r="V75" s="1106"/>
      <c r="W75" s="1100"/>
      <c r="X75" s="1100"/>
      <c r="Y75" s="1100"/>
      <c r="Z75" s="1100"/>
      <c r="AA75" s="1146"/>
      <c r="AB75" s="1147"/>
      <c r="AC75" s="30"/>
      <c r="AD75" s="244">
        <f>IF($C75=0,COUNTA($C$8:$C74),COUNTA($C$8:$C75))</f>
        <v>2</v>
      </c>
      <c r="AF75" s="59"/>
      <c r="AG75" s="56"/>
    </row>
    <row r="76" spans="1:33" ht="19.899999999999999" hidden="1" customHeight="1" thickTop="1" thickBot="1">
      <c r="A76" s="1068"/>
      <c r="B76" s="1131"/>
      <c r="C76" s="1134"/>
      <c r="D76" s="1077"/>
      <c r="E76" s="1154"/>
      <c r="F76" s="252"/>
      <c r="G76" s="252"/>
      <c r="H76" s="464">
        <f t="shared" si="10"/>
        <v>0</v>
      </c>
      <c r="I76" s="411" t="str">
        <f t="shared" ref="I76:I81" si="12">H76&amp;+"K"</f>
        <v>0K</v>
      </c>
      <c r="J76" s="396"/>
      <c r="K76" s="1098"/>
      <c r="L76" s="1142"/>
      <c r="M76" s="1142"/>
      <c r="N76" s="1152"/>
      <c r="O76" s="1142"/>
      <c r="P76" s="1142"/>
      <c r="Q76" s="1142"/>
      <c r="R76" s="1153"/>
      <c r="S76" s="1100"/>
      <c r="T76" s="1100"/>
      <c r="U76" s="1103"/>
      <c r="V76" s="1106"/>
      <c r="W76" s="1100"/>
      <c r="X76" s="1100"/>
      <c r="Y76" s="1100"/>
      <c r="Z76" s="1100"/>
      <c r="AA76" s="1146"/>
      <c r="AB76" s="1147"/>
      <c r="AC76" s="30"/>
      <c r="AD76" s="244">
        <f>IF($C76=0,COUNTA($C$8:$C75),COUNTA($C$8:$C76))</f>
        <v>2</v>
      </c>
      <c r="AF76" s="59"/>
      <c r="AG76" s="56"/>
    </row>
    <row r="77" spans="1:33" ht="19.899999999999999" hidden="1" customHeight="1" thickTop="1" thickBot="1">
      <c r="A77" s="1068"/>
      <c r="B77" s="1131"/>
      <c r="C77" s="1134"/>
      <c r="D77" s="1077"/>
      <c r="E77" s="1154"/>
      <c r="F77" s="252"/>
      <c r="G77" s="252"/>
      <c r="H77" s="464">
        <f t="shared" si="10"/>
        <v>0</v>
      </c>
      <c r="I77" s="411" t="str">
        <f t="shared" si="12"/>
        <v>0K</v>
      </c>
      <c r="J77" s="396"/>
      <c r="K77" s="1098"/>
      <c r="L77" s="1142"/>
      <c r="M77" s="1142"/>
      <c r="N77" s="1152"/>
      <c r="O77" s="1142"/>
      <c r="P77" s="1142"/>
      <c r="Q77" s="1142"/>
      <c r="R77" s="1153"/>
      <c r="S77" s="1100"/>
      <c r="T77" s="1100"/>
      <c r="U77" s="1103"/>
      <c r="V77" s="1106"/>
      <c r="W77" s="1100"/>
      <c r="X77" s="1100"/>
      <c r="Y77" s="1100"/>
      <c r="Z77" s="1100"/>
      <c r="AA77" s="1146"/>
      <c r="AB77" s="1147"/>
      <c r="AC77" s="30"/>
      <c r="AD77" s="244">
        <f>IF($C77=0,COUNTA($C$8:$C76),COUNTA($C$8:$C77))</f>
        <v>2</v>
      </c>
      <c r="AF77" s="59"/>
      <c r="AG77" s="56"/>
    </row>
    <row r="78" spans="1:33" ht="19.899999999999999" hidden="1" customHeight="1" thickTop="1" thickBot="1">
      <c r="A78" s="1068"/>
      <c r="B78" s="1131"/>
      <c r="C78" s="1134"/>
      <c r="D78" s="1077"/>
      <c r="E78" s="1154"/>
      <c r="F78" s="555"/>
      <c r="G78" s="555"/>
      <c r="H78" s="464">
        <f t="shared" si="10"/>
        <v>0</v>
      </c>
      <c r="I78" s="411" t="str">
        <f t="shared" si="12"/>
        <v>0K</v>
      </c>
      <c r="J78" s="396"/>
      <c r="K78" s="1098"/>
      <c r="L78" s="1142"/>
      <c r="M78" s="1142"/>
      <c r="N78" s="1152"/>
      <c r="O78" s="1142"/>
      <c r="P78" s="1142"/>
      <c r="Q78" s="1142"/>
      <c r="R78" s="1153"/>
      <c r="S78" s="1100"/>
      <c r="T78" s="1100"/>
      <c r="U78" s="1103"/>
      <c r="V78" s="1106"/>
      <c r="W78" s="1100"/>
      <c r="X78" s="1100"/>
      <c r="Y78" s="1100"/>
      <c r="Z78" s="1100"/>
      <c r="AA78" s="1146"/>
      <c r="AB78" s="1147"/>
      <c r="AC78" s="30"/>
      <c r="AD78" s="244">
        <f>IF($C78=0,COUNTA($C$8:$C75),COUNTA($C$8:$C78))</f>
        <v>2</v>
      </c>
      <c r="AF78" s="59"/>
      <c r="AG78" s="56"/>
    </row>
    <row r="79" spans="1:33" ht="19.899999999999999" hidden="1" customHeight="1" thickTop="1" thickBot="1">
      <c r="A79" s="1068"/>
      <c r="B79" s="1131"/>
      <c r="C79" s="1134"/>
      <c r="D79" s="1077"/>
      <c r="E79" s="1154"/>
      <c r="F79" s="252"/>
      <c r="G79" s="252"/>
      <c r="H79" s="464">
        <f t="shared" si="10"/>
        <v>0</v>
      </c>
      <c r="I79" s="411" t="str">
        <f t="shared" si="12"/>
        <v>0K</v>
      </c>
      <c r="J79" s="396"/>
      <c r="K79" s="1098"/>
      <c r="L79" s="1142"/>
      <c r="M79" s="1142"/>
      <c r="N79" s="1152"/>
      <c r="O79" s="1142"/>
      <c r="P79" s="1142"/>
      <c r="Q79" s="1142"/>
      <c r="R79" s="1153"/>
      <c r="S79" s="1100"/>
      <c r="T79" s="1100"/>
      <c r="U79" s="1103"/>
      <c r="V79" s="1106"/>
      <c r="W79" s="1100"/>
      <c r="X79" s="1100"/>
      <c r="Y79" s="1100"/>
      <c r="Z79" s="1100"/>
      <c r="AA79" s="1146"/>
      <c r="AB79" s="1147"/>
      <c r="AC79" s="30"/>
      <c r="AD79" s="244">
        <f>IF($C79=0,COUNTA($C$8:$C78),COUNTA($C$8:$C79))</f>
        <v>2</v>
      </c>
      <c r="AF79" s="59"/>
      <c r="AG79" s="56"/>
    </row>
    <row r="80" spans="1:33" ht="19.899999999999999" hidden="1" customHeight="1" thickTop="1" thickBot="1">
      <c r="A80" s="1068"/>
      <c r="B80" s="1131"/>
      <c r="C80" s="1134"/>
      <c r="D80" s="1077"/>
      <c r="E80" s="1154"/>
      <c r="F80" s="555"/>
      <c r="G80" s="555"/>
      <c r="H80" s="464">
        <f t="shared" si="10"/>
        <v>0</v>
      </c>
      <c r="I80" s="411" t="str">
        <f t="shared" si="12"/>
        <v>0K</v>
      </c>
      <c r="J80" s="396"/>
      <c r="K80" s="1098"/>
      <c r="L80" s="1142"/>
      <c r="M80" s="1142"/>
      <c r="N80" s="1152"/>
      <c r="O80" s="1142"/>
      <c r="P80" s="1142"/>
      <c r="Q80" s="1142"/>
      <c r="R80" s="1153"/>
      <c r="S80" s="1100"/>
      <c r="T80" s="1100"/>
      <c r="U80" s="1103"/>
      <c r="V80" s="1106"/>
      <c r="W80" s="1100"/>
      <c r="X80" s="1100"/>
      <c r="Y80" s="1100"/>
      <c r="Z80" s="1100"/>
      <c r="AA80" s="1146"/>
      <c r="AB80" s="1147"/>
      <c r="AC80" s="30"/>
      <c r="AD80" s="244">
        <f>IF($C80=0,COUNTA($C$8:$C77),COUNTA($C$8:$C80))</f>
        <v>2</v>
      </c>
      <c r="AF80" s="59"/>
      <c r="AG80" s="56"/>
    </row>
    <row r="81" spans="1:33" ht="19.899999999999999" hidden="1" customHeight="1" thickTop="1" thickBot="1">
      <c r="A81" s="1068"/>
      <c r="B81" s="1131"/>
      <c r="C81" s="1134"/>
      <c r="D81" s="1077"/>
      <c r="E81" s="1154"/>
      <c r="F81" s="252"/>
      <c r="G81" s="252"/>
      <c r="H81" s="464">
        <f t="shared" si="10"/>
        <v>0</v>
      </c>
      <c r="I81" s="411" t="str">
        <f t="shared" si="12"/>
        <v>0K</v>
      </c>
      <c r="J81" s="396"/>
      <c r="K81" s="1098"/>
      <c r="L81" s="1142"/>
      <c r="M81" s="1142"/>
      <c r="N81" s="1152"/>
      <c r="O81" s="1142"/>
      <c r="P81" s="1142"/>
      <c r="Q81" s="1142"/>
      <c r="R81" s="1153"/>
      <c r="S81" s="1100"/>
      <c r="T81" s="1100"/>
      <c r="U81" s="1103"/>
      <c r="V81" s="1106"/>
      <c r="W81" s="1100"/>
      <c r="X81" s="1100"/>
      <c r="Y81" s="1100"/>
      <c r="Z81" s="1100"/>
      <c r="AA81" s="1146"/>
      <c r="AB81" s="1147"/>
      <c r="AC81" s="30"/>
      <c r="AD81" s="244">
        <f>IF($C81=0,COUNTA($C$8:$C80),COUNTA($C$8:$C81))</f>
        <v>2</v>
      </c>
      <c r="AF81" s="59"/>
      <c r="AG81" s="56"/>
    </row>
    <row r="82" spans="1:33" ht="19.899999999999999" hidden="1" customHeight="1" thickTop="1" thickBot="1">
      <c r="A82" s="1068"/>
      <c r="B82" s="1131"/>
      <c r="C82" s="1134"/>
      <c r="D82" s="1077"/>
      <c r="E82" s="1096"/>
      <c r="F82" s="505"/>
      <c r="G82" s="505"/>
      <c r="H82" s="505"/>
      <c r="I82" s="505"/>
      <c r="J82" s="601"/>
      <c r="K82" s="1098"/>
      <c r="L82" s="1142"/>
      <c r="M82" s="1142"/>
      <c r="N82" s="1152"/>
      <c r="O82" s="1142"/>
      <c r="P82" s="1142"/>
      <c r="Q82" s="1142"/>
      <c r="R82" s="1153"/>
      <c r="S82" s="1124"/>
      <c r="T82" s="1124"/>
      <c r="U82" s="1125"/>
      <c r="V82" s="1126"/>
      <c r="W82" s="1124"/>
      <c r="X82" s="1124"/>
      <c r="Y82" s="1124"/>
      <c r="Z82" s="1124"/>
      <c r="AA82" s="1146"/>
      <c r="AB82" s="1147"/>
      <c r="AC82" s="30"/>
      <c r="AD82" s="244">
        <f>IF($C82=0,COUNTA($C$8:$C81),COUNTA($C$8:$C82))</f>
        <v>2</v>
      </c>
      <c r="AF82" s="59"/>
      <c r="AG82" s="56"/>
    </row>
    <row r="83" spans="1:33" ht="19.899999999999999" customHeight="1" thickTop="1" thickBot="1">
      <c r="A83" s="1068"/>
      <c r="B83" s="1131"/>
      <c r="C83" s="1134"/>
      <c r="D83" s="1077"/>
      <c r="E83" s="656" t="s">
        <v>598</v>
      </c>
      <c r="F83" s="961" t="s">
        <v>748</v>
      </c>
      <c r="G83" s="962"/>
      <c r="H83" s="962"/>
      <c r="I83" s="963"/>
      <c r="J83" s="567"/>
      <c r="K83" s="568" t="s">
        <v>474</v>
      </c>
      <c r="L83" s="1142"/>
      <c r="M83" s="1142"/>
      <c r="N83" s="1152"/>
      <c r="O83" s="1142"/>
      <c r="P83" s="1142"/>
      <c r="Q83" s="1142"/>
      <c r="R83" s="1153"/>
      <c r="S83" s="452"/>
      <c r="T83" s="452"/>
      <c r="U83" s="453"/>
      <c r="V83" s="454"/>
      <c r="W83" s="452"/>
      <c r="X83" s="452"/>
      <c r="Y83" s="452"/>
      <c r="Z83" s="452"/>
      <c r="AA83" s="1148"/>
      <c r="AB83" s="1149"/>
      <c r="AC83" s="30"/>
      <c r="AD83" s="244">
        <f>IF($C83=0,COUNTA($C$8:$C82),COUNTA($C$8:$C83))</f>
        <v>2</v>
      </c>
      <c r="AF83" s="59"/>
      <c r="AG83" s="56"/>
    </row>
    <row r="84" spans="1:33" ht="19.899999999999999" customHeight="1" thickTop="1" thickBot="1">
      <c r="A84" s="1129">
        <v>45574</v>
      </c>
      <c r="B84" s="1155" t="s">
        <v>88</v>
      </c>
      <c r="C84" s="1132">
        <v>1364</v>
      </c>
      <c r="D84" s="1135" t="str">
        <f>E84</f>
        <v>味噌拉麵</v>
      </c>
      <c r="E84" s="1159" t="s">
        <v>698</v>
      </c>
      <c r="F84" s="147" t="s">
        <v>749</v>
      </c>
      <c r="G84" s="147">
        <v>100</v>
      </c>
      <c r="H84" s="570">
        <f>MROUND(INDEX($C:$C,MATCH(AD84,$AD:$AD,0))*G84/1000,1)</f>
        <v>136</v>
      </c>
      <c r="I84" s="502" t="str">
        <f>H84&amp;+"K"</f>
        <v>136K</v>
      </c>
      <c r="J84" s="551"/>
      <c r="K84" s="1161" t="s">
        <v>549</v>
      </c>
      <c r="L84" s="930">
        <v>5.5</v>
      </c>
      <c r="M84" s="908">
        <v>3</v>
      </c>
      <c r="N84" s="908">
        <v>1.4</v>
      </c>
      <c r="O84" s="908">
        <v>1</v>
      </c>
      <c r="P84" s="908">
        <v>2.5</v>
      </c>
      <c r="Q84" s="913">
        <v>0</v>
      </c>
      <c r="R84" s="1114">
        <f>SUM(L84*70)+(M84*75)+(N84*25)+(O84*60)+(P84*45)+(Q84*150)</f>
        <v>817.5</v>
      </c>
      <c r="S84" s="1163"/>
      <c r="T84" s="1163"/>
      <c r="U84" s="1172"/>
      <c r="V84" s="1173"/>
      <c r="W84" s="1163"/>
      <c r="X84" s="1163"/>
      <c r="Y84" s="1163"/>
      <c r="Z84" s="1163"/>
      <c r="AA84" s="1164"/>
      <c r="AB84" s="1165"/>
      <c r="AC84" s="30"/>
      <c r="AD84" s="244">
        <f>IF($C84=0,COUNTA($C$8:$C83),COUNTA($C$8:$C84))</f>
        <v>3</v>
      </c>
      <c r="AF84" s="59"/>
      <c r="AG84" s="56"/>
    </row>
    <row r="85" spans="1:33" ht="19.899999999999999" customHeight="1" thickTop="1" thickBot="1">
      <c r="A85" s="1068"/>
      <c r="B85" s="1156"/>
      <c r="C85" s="1133"/>
      <c r="D85" s="1077"/>
      <c r="E85" s="1159"/>
      <c r="F85" s="203" t="s">
        <v>699</v>
      </c>
      <c r="G85" s="203">
        <v>20</v>
      </c>
      <c r="H85" s="417">
        <f>MROUND(INDEX($C:$C,MATCH(AD85,$AD:$AD,0))*G85/1000,3)</f>
        <v>27</v>
      </c>
      <c r="I85" s="417" t="str">
        <f t="shared" ref="I85:I115" si="13">H85&amp;+"K"</f>
        <v>27K</v>
      </c>
      <c r="J85" s="571"/>
      <c r="K85" s="1162"/>
      <c r="L85" s="931"/>
      <c r="M85" s="909"/>
      <c r="N85" s="909"/>
      <c r="O85" s="909"/>
      <c r="P85" s="909"/>
      <c r="Q85" s="910"/>
      <c r="R85" s="1115"/>
      <c r="S85" s="1101"/>
      <c r="T85" s="1101"/>
      <c r="U85" s="1104"/>
      <c r="V85" s="1107"/>
      <c r="W85" s="1101"/>
      <c r="X85" s="1101"/>
      <c r="Y85" s="1101"/>
      <c r="Z85" s="1101"/>
      <c r="AA85" s="1166"/>
      <c r="AB85" s="1167"/>
      <c r="AC85" s="30"/>
      <c r="AD85" s="244">
        <f>IF($C85=0,COUNTA($C$8:$C84),COUNTA($C$8:$C85))</f>
        <v>3</v>
      </c>
      <c r="AF85" s="59"/>
      <c r="AG85" s="56"/>
    </row>
    <row r="86" spans="1:33" ht="19.899999999999999" customHeight="1" thickTop="1" thickBot="1">
      <c r="A86" s="1068"/>
      <c r="B86" s="1156"/>
      <c r="C86" s="1133"/>
      <c r="D86" s="1077"/>
      <c r="E86" s="1159"/>
      <c r="F86" s="203" t="s">
        <v>750</v>
      </c>
      <c r="G86" s="203">
        <v>10</v>
      </c>
      <c r="H86" s="488">
        <f t="shared" ref="H86:H91" si="14">MROUND(INDEX($C:$C,MATCH(AD86,$AD:$AD,0))*G86/1000,1)</f>
        <v>14</v>
      </c>
      <c r="I86" s="488" t="str">
        <f t="shared" si="13"/>
        <v>14K</v>
      </c>
      <c r="J86" s="571"/>
      <c r="K86" s="1098"/>
      <c r="L86" s="931"/>
      <c r="M86" s="909"/>
      <c r="N86" s="909"/>
      <c r="O86" s="909"/>
      <c r="P86" s="909"/>
      <c r="Q86" s="910"/>
      <c r="R86" s="1115"/>
      <c r="S86" s="1101"/>
      <c r="T86" s="1101"/>
      <c r="U86" s="1104"/>
      <c r="V86" s="1107"/>
      <c r="W86" s="1101"/>
      <c r="X86" s="1101"/>
      <c r="Y86" s="1101"/>
      <c r="Z86" s="1101"/>
      <c r="AA86" s="1166"/>
      <c r="AB86" s="1167"/>
      <c r="AC86" s="30"/>
      <c r="AD86" s="244">
        <f>IF($C86=0,COUNTA($C$8:$C85),COUNTA($C$8:$C86))</f>
        <v>3</v>
      </c>
      <c r="AF86" s="59"/>
      <c r="AG86" s="56"/>
    </row>
    <row r="87" spans="1:33" ht="19.899999999999999" customHeight="1" thickTop="1" thickBot="1">
      <c r="A87" s="1068"/>
      <c r="B87" s="1156"/>
      <c r="C87" s="1133"/>
      <c r="D87" s="1077"/>
      <c r="E87" s="1159"/>
      <c r="F87" s="203" t="s">
        <v>751</v>
      </c>
      <c r="G87" s="203">
        <v>40</v>
      </c>
      <c r="H87" s="488">
        <f t="shared" si="14"/>
        <v>55</v>
      </c>
      <c r="I87" s="488" t="str">
        <f t="shared" si="13"/>
        <v>55K</v>
      </c>
      <c r="J87" s="571"/>
      <c r="K87" s="1098"/>
      <c r="L87" s="931"/>
      <c r="M87" s="909"/>
      <c r="N87" s="909"/>
      <c r="O87" s="909"/>
      <c r="P87" s="909"/>
      <c r="Q87" s="910"/>
      <c r="R87" s="1115"/>
      <c r="S87" s="1101"/>
      <c r="T87" s="1101"/>
      <c r="U87" s="1104"/>
      <c r="V87" s="1107"/>
      <c r="W87" s="1101"/>
      <c r="X87" s="1101"/>
      <c r="Y87" s="1101"/>
      <c r="Z87" s="1101"/>
      <c r="AA87" s="1166"/>
      <c r="AB87" s="1167"/>
      <c r="AC87" s="30"/>
      <c r="AD87" s="244">
        <f>IF($C87=0,COUNTA($C$8:$C86),COUNTA($C$8:$C87))</f>
        <v>3</v>
      </c>
      <c r="AF87" s="59"/>
      <c r="AG87" s="56"/>
    </row>
    <row r="88" spans="1:33" ht="19.899999999999999" customHeight="1" thickTop="1" thickBot="1">
      <c r="A88" s="1068"/>
      <c r="B88" s="1156"/>
      <c r="C88" s="1133"/>
      <c r="D88" s="1077"/>
      <c r="E88" s="1159"/>
      <c r="F88" s="203" t="s">
        <v>752</v>
      </c>
      <c r="G88" s="203">
        <v>5</v>
      </c>
      <c r="H88" s="488">
        <f t="shared" si="14"/>
        <v>7</v>
      </c>
      <c r="I88" s="488" t="str">
        <f t="shared" ref="I88" si="15">H88&amp;+"K"</f>
        <v>7K</v>
      </c>
      <c r="J88" s="571"/>
      <c r="K88" s="1098"/>
      <c r="L88" s="931"/>
      <c r="M88" s="909"/>
      <c r="N88" s="909"/>
      <c r="O88" s="909"/>
      <c r="P88" s="909"/>
      <c r="Q88" s="910"/>
      <c r="R88" s="1115"/>
      <c r="S88" s="1101"/>
      <c r="T88" s="1101"/>
      <c r="U88" s="1104"/>
      <c r="V88" s="1107"/>
      <c r="W88" s="1101"/>
      <c r="X88" s="1101"/>
      <c r="Y88" s="1101"/>
      <c r="Z88" s="1101"/>
      <c r="AA88" s="1166"/>
      <c r="AB88" s="1167"/>
      <c r="AC88" s="30"/>
      <c r="AD88" s="244">
        <f>IF($C88=0,COUNTA($C$8:$C85),COUNTA($C$8:$C88))</f>
        <v>3</v>
      </c>
      <c r="AF88" s="59"/>
      <c r="AG88" s="56"/>
    </row>
    <row r="89" spans="1:33" ht="19.899999999999999" customHeight="1" thickTop="1" thickBot="1">
      <c r="A89" s="1068"/>
      <c r="B89" s="1156"/>
      <c r="C89" s="1133"/>
      <c r="D89" s="1077"/>
      <c r="E89" s="1159"/>
      <c r="F89" s="203" t="s">
        <v>753</v>
      </c>
      <c r="G89" s="203">
        <v>20</v>
      </c>
      <c r="H89" s="488">
        <f t="shared" si="14"/>
        <v>27</v>
      </c>
      <c r="I89" s="488" t="str">
        <f t="shared" si="13"/>
        <v>27K</v>
      </c>
      <c r="J89" s="571"/>
      <c r="K89" s="1098"/>
      <c r="L89" s="931"/>
      <c r="M89" s="909"/>
      <c r="N89" s="909"/>
      <c r="O89" s="909"/>
      <c r="P89" s="909"/>
      <c r="Q89" s="910"/>
      <c r="R89" s="1115"/>
      <c r="S89" s="1101"/>
      <c r="T89" s="1101"/>
      <c r="U89" s="1104"/>
      <c r="V89" s="1107"/>
      <c r="W89" s="1101"/>
      <c r="X89" s="1101"/>
      <c r="Y89" s="1101"/>
      <c r="Z89" s="1101"/>
      <c r="AA89" s="1166"/>
      <c r="AB89" s="1167"/>
      <c r="AC89" s="30"/>
      <c r="AD89" s="244">
        <f>IF($C89=0,COUNTA($C$8:$C86),COUNTA($C$8:$C89))</f>
        <v>3</v>
      </c>
      <c r="AF89" s="59"/>
      <c r="AG89" s="56"/>
    </row>
    <row r="90" spans="1:33" ht="19.899999999999999" customHeight="1" thickTop="1" thickBot="1">
      <c r="A90" s="1068"/>
      <c r="B90" s="1156"/>
      <c r="C90" s="1133"/>
      <c r="D90" s="1077"/>
      <c r="E90" s="1159"/>
      <c r="F90" s="658" t="s">
        <v>700</v>
      </c>
      <c r="G90" s="658">
        <v>1</v>
      </c>
      <c r="H90" s="229">
        <f t="shared" si="14"/>
        <v>1</v>
      </c>
      <c r="I90" s="229" t="str">
        <f>H90&amp;+"K"</f>
        <v>1K</v>
      </c>
      <c r="J90" s="571"/>
      <c r="K90" s="1098"/>
      <c r="L90" s="931"/>
      <c r="M90" s="909"/>
      <c r="N90" s="909"/>
      <c r="O90" s="909"/>
      <c r="P90" s="909"/>
      <c r="Q90" s="910"/>
      <c r="R90" s="1115"/>
      <c r="S90" s="1101"/>
      <c r="T90" s="1101"/>
      <c r="U90" s="1104"/>
      <c r="V90" s="1107"/>
      <c r="W90" s="1101"/>
      <c r="X90" s="1101"/>
      <c r="Y90" s="1101"/>
      <c r="Z90" s="1101"/>
      <c r="AA90" s="1166"/>
      <c r="AB90" s="1167"/>
      <c r="AC90" s="30"/>
      <c r="AD90" s="244">
        <f>IF($C90=0,COUNTA($C$8:$C87),COUNTA($C$8:$C90))</f>
        <v>3</v>
      </c>
      <c r="AF90" s="59"/>
      <c r="AG90" s="56"/>
    </row>
    <row r="91" spans="1:33" ht="19.899999999999999" hidden="1" customHeight="1" thickTop="1" thickBot="1">
      <c r="A91" s="1068"/>
      <c r="B91" s="1156"/>
      <c r="C91" s="1133"/>
      <c r="D91" s="1077"/>
      <c r="E91" s="1159"/>
      <c r="F91" s="488"/>
      <c r="G91" s="488"/>
      <c r="H91" s="488">
        <f t="shared" si="14"/>
        <v>0</v>
      </c>
      <c r="I91" s="488" t="str">
        <f t="shared" ref="I91" si="16">H91&amp;+"K"</f>
        <v>0K</v>
      </c>
      <c r="J91" s="571"/>
      <c r="K91" s="1098"/>
      <c r="L91" s="931"/>
      <c r="M91" s="909"/>
      <c r="N91" s="909"/>
      <c r="O91" s="909"/>
      <c r="P91" s="909"/>
      <c r="Q91" s="910"/>
      <c r="R91" s="1115"/>
      <c r="S91" s="1101"/>
      <c r="T91" s="1101"/>
      <c r="U91" s="1104"/>
      <c r="V91" s="1107"/>
      <c r="W91" s="1101"/>
      <c r="X91" s="1101"/>
      <c r="Y91" s="1101"/>
      <c r="Z91" s="1101"/>
      <c r="AA91" s="1166"/>
      <c r="AB91" s="1167"/>
      <c r="AC91" s="30"/>
      <c r="AD91" s="244">
        <f>IF($C91=0,COUNTA($C$8:$C87),COUNTA($C$8:$C91))</f>
        <v>3</v>
      </c>
      <c r="AF91" s="59"/>
      <c r="AG91" s="56"/>
    </row>
    <row r="92" spans="1:33" ht="19.899999999999999" hidden="1" customHeight="1" thickTop="1" thickBot="1">
      <c r="A92" s="1068"/>
      <c r="B92" s="1156"/>
      <c r="C92" s="1133"/>
      <c r="D92" s="1077"/>
      <c r="E92" s="1160"/>
      <c r="F92" s="489"/>
      <c r="G92" s="489"/>
      <c r="H92" s="489"/>
      <c r="I92" s="489"/>
      <c r="J92" s="622"/>
      <c r="K92" s="1098"/>
      <c r="L92" s="931"/>
      <c r="M92" s="909"/>
      <c r="N92" s="909"/>
      <c r="O92" s="909"/>
      <c r="P92" s="909"/>
      <c r="Q92" s="910"/>
      <c r="R92" s="1115"/>
      <c r="S92" s="1101"/>
      <c r="T92" s="1101"/>
      <c r="U92" s="1104"/>
      <c r="V92" s="1107"/>
      <c r="W92" s="1101"/>
      <c r="X92" s="1101"/>
      <c r="Y92" s="1101"/>
      <c r="Z92" s="1101"/>
      <c r="AA92" s="1166"/>
      <c r="AB92" s="1167"/>
      <c r="AC92" s="30"/>
      <c r="AD92" s="244">
        <f>IF($C92=0,COUNTA($C$8:$C91),COUNTA($C$8:$C92))</f>
        <v>3</v>
      </c>
      <c r="AF92" s="59"/>
      <c r="AG92" s="56"/>
    </row>
    <row r="93" spans="1:33" ht="19.899999999999999" customHeight="1">
      <c r="A93" s="1068"/>
      <c r="B93" s="1156"/>
      <c r="C93" s="1133"/>
      <c r="D93" s="1077"/>
      <c r="E93" s="1079" t="s">
        <v>320</v>
      </c>
      <c r="F93" s="687" t="s">
        <v>713</v>
      </c>
      <c r="G93" s="481">
        <v>63</v>
      </c>
      <c r="H93" s="481">
        <f>MROUND(INDEX($C:$C,MATCH(AD93,$AD:$AD,0))*G93/1000,3)</f>
        <v>87</v>
      </c>
      <c r="I93" s="481" t="str">
        <f t="shared" si="13"/>
        <v>87K</v>
      </c>
      <c r="J93" s="610"/>
      <c r="K93" s="1081" t="s">
        <v>702</v>
      </c>
      <c r="L93" s="931"/>
      <c r="M93" s="910"/>
      <c r="N93" s="910"/>
      <c r="O93" s="910"/>
      <c r="P93" s="910"/>
      <c r="Q93" s="910"/>
      <c r="R93" s="1115"/>
      <c r="S93" s="1099"/>
      <c r="T93" s="1099"/>
      <c r="U93" s="1102"/>
      <c r="V93" s="1105"/>
      <c r="W93" s="1099"/>
      <c r="X93" s="1099"/>
      <c r="Y93" s="1099"/>
      <c r="Z93" s="1099"/>
      <c r="AA93" s="1166"/>
      <c r="AB93" s="1167"/>
      <c r="AC93" s="30"/>
      <c r="AD93" s="244">
        <f>IF($C93=0,COUNTA($C$8:$C92),COUNTA($C$8:$C93))</f>
        <v>3</v>
      </c>
      <c r="AF93" s="59"/>
      <c r="AG93" s="56"/>
    </row>
    <row r="94" spans="1:33" ht="19.899999999999999" customHeight="1">
      <c r="A94" s="1068"/>
      <c r="B94" s="1156"/>
      <c r="C94" s="1133"/>
      <c r="D94" s="1077"/>
      <c r="E94" s="1096"/>
      <c r="F94" s="566" t="s">
        <v>128</v>
      </c>
      <c r="G94" s="566">
        <v>46</v>
      </c>
      <c r="H94" s="566">
        <f t="shared" ref="H94:H103" si="17">MROUND(INDEX($C:$C,MATCH(AD94,$AD:$AD,0))*G94/1000,1)</f>
        <v>63</v>
      </c>
      <c r="I94" s="566" t="str">
        <f t="shared" si="13"/>
        <v>63K</v>
      </c>
      <c r="J94" s="606"/>
      <c r="K94" s="1098"/>
      <c r="L94" s="931"/>
      <c r="M94" s="910"/>
      <c r="N94" s="910"/>
      <c r="O94" s="910"/>
      <c r="P94" s="910"/>
      <c r="Q94" s="910"/>
      <c r="R94" s="1115"/>
      <c r="S94" s="1100"/>
      <c r="T94" s="1100"/>
      <c r="U94" s="1103"/>
      <c r="V94" s="1106"/>
      <c r="W94" s="1100"/>
      <c r="X94" s="1100"/>
      <c r="Y94" s="1100"/>
      <c r="Z94" s="1100"/>
      <c r="AA94" s="1166"/>
      <c r="AB94" s="1167"/>
      <c r="AC94" s="19"/>
      <c r="AD94" s="244">
        <f>IF($C94=0,COUNTA($C$8:$C93),COUNTA($C$8:$C94))</f>
        <v>3</v>
      </c>
      <c r="AF94" s="59"/>
      <c r="AG94" s="56"/>
    </row>
    <row r="95" spans="1:33" ht="19.899999999999999" customHeight="1">
      <c r="A95" s="1068"/>
      <c r="B95" s="1156"/>
      <c r="C95" s="1133"/>
      <c r="D95" s="1077"/>
      <c r="E95" s="1096"/>
      <c r="F95" s="566" t="s">
        <v>714</v>
      </c>
      <c r="G95" s="566">
        <v>9</v>
      </c>
      <c r="H95" s="566">
        <f t="shared" si="17"/>
        <v>12</v>
      </c>
      <c r="I95" s="566" t="str">
        <f t="shared" ref="I95" si="18">H95&amp;+"K"</f>
        <v>12K</v>
      </c>
      <c r="J95" s="606"/>
      <c r="K95" s="1098"/>
      <c r="L95" s="931"/>
      <c r="M95" s="910"/>
      <c r="N95" s="910"/>
      <c r="O95" s="910"/>
      <c r="P95" s="910"/>
      <c r="Q95" s="910"/>
      <c r="R95" s="1115"/>
      <c r="S95" s="1100"/>
      <c r="T95" s="1100"/>
      <c r="U95" s="1103"/>
      <c r="V95" s="1106"/>
      <c r="W95" s="1100"/>
      <c r="X95" s="1100"/>
      <c r="Y95" s="1100"/>
      <c r="Z95" s="1100"/>
      <c r="AA95" s="1166"/>
      <c r="AB95" s="1167"/>
      <c r="AC95" s="19"/>
      <c r="AD95" s="244">
        <f>IF($C95=0,COUNTA($C$8:$C94),COUNTA($C$8:$C95))</f>
        <v>3</v>
      </c>
      <c r="AF95" s="59"/>
      <c r="AG95" s="56"/>
    </row>
    <row r="96" spans="1:33" ht="19.899999999999999" customHeight="1">
      <c r="A96" s="1068"/>
      <c r="B96" s="1156"/>
      <c r="C96" s="1133"/>
      <c r="D96" s="1077"/>
      <c r="E96" s="1096"/>
      <c r="F96" s="566" t="s">
        <v>715</v>
      </c>
      <c r="G96" s="566"/>
      <c r="H96" s="566">
        <f t="shared" si="17"/>
        <v>0</v>
      </c>
      <c r="I96" s="566" t="s">
        <v>754</v>
      </c>
      <c r="J96" s="606"/>
      <c r="K96" s="1098"/>
      <c r="L96" s="931"/>
      <c r="M96" s="910"/>
      <c r="N96" s="910"/>
      <c r="O96" s="910"/>
      <c r="P96" s="910"/>
      <c r="Q96" s="910"/>
      <c r="R96" s="1115"/>
      <c r="S96" s="1100"/>
      <c r="T96" s="1100"/>
      <c r="U96" s="1103"/>
      <c r="V96" s="1106"/>
      <c r="W96" s="1100"/>
      <c r="X96" s="1100"/>
      <c r="Y96" s="1100"/>
      <c r="Z96" s="1100"/>
      <c r="AA96" s="1166"/>
      <c r="AB96" s="1167"/>
      <c r="AC96" s="19"/>
      <c r="AD96" s="244">
        <f>IF($C96=0,COUNTA($C$8:$C94),COUNTA($C$8:$C96))</f>
        <v>3</v>
      </c>
      <c r="AF96" s="59"/>
      <c r="AG96" s="56"/>
    </row>
    <row r="97" spans="1:33" ht="19.899999999999999" customHeight="1">
      <c r="A97" s="1068"/>
      <c r="B97" s="1156"/>
      <c r="C97" s="1133"/>
      <c r="D97" s="1077"/>
      <c r="E97" s="1096"/>
      <c r="F97" s="566" t="s">
        <v>716</v>
      </c>
      <c r="G97" s="566"/>
      <c r="H97" s="566">
        <f t="shared" si="17"/>
        <v>0</v>
      </c>
      <c r="I97" s="566" t="s">
        <v>755</v>
      </c>
      <c r="J97" s="606"/>
      <c r="K97" s="1098"/>
      <c r="L97" s="931"/>
      <c r="M97" s="910"/>
      <c r="N97" s="910"/>
      <c r="O97" s="910"/>
      <c r="P97" s="910"/>
      <c r="Q97" s="910"/>
      <c r="R97" s="1115"/>
      <c r="S97" s="1100"/>
      <c r="T97" s="1100"/>
      <c r="U97" s="1103"/>
      <c r="V97" s="1106"/>
      <c r="W97" s="1100"/>
      <c r="X97" s="1100"/>
      <c r="Y97" s="1100"/>
      <c r="Z97" s="1100"/>
      <c r="AA97" s="1166"/>
      <c r="AB97" s="1167"/>
      <c r="AC97" s="30"/>
      <c r="AD97" s="244">
        <f>IF($C97=0,COUNTA($C$8:$C96),COUNTA($C$8:$C97))</f>
        <v>3</v>
      </c>
      <c r="AF97" s="59"/>
      <c r="AG97" s="56"/>
    </row>
    <row r="98" spans="1:33" ht="19.899999999999999" customHeight="1">
      <c r="A98" s="1068"/>
      <c r="B98" s="1156"/>
      <c r="C98" s="1133"/>
      <c r="D98" s="1077"/>
      <c r="E98" s="1096"/>
      <c r="F98" s="566" t="s">
        <v>294</v>
      </c>
      <c r="G98" s="566"/>
      <c r="H98" s="566">
        <f t="shared" si="17"/>
        <v>0</v>
      </c>
      <c r="I98" s="566" t="s">
        <v>756</v>
      </c>
      <c r="J98" s="606"/>
      <c r="K98" s="1098"/>
      <c r="L98" s="931"/>
      <c r="M98" s="910"/>
      <c r="N98" s="910"/>
      <c r="O98" s="910"/>
      <c r="P98" s="910"/>
      <c r="Q98" s="910"/>
      <c r="R98" s="1115"/>
      <c r="S98" s="1113"/>
      <c r="T98" s="1113"/>
      <c r="U98" s="1109"/>
      <c r="V98" s="1111"/>
      <c r="W98" s="1113"/>
      <c r="X98" s="1113"/>
      <c r="Y98" s="1113"/>
      <c r="Z98" s="1113"/>
      <c r="AA98" s="1166"/>
      <c r="AB98" s="1167"/>
      <c r="AC98" s="30"/>
      <c r="AD98" s="244">
        <f>IF($C98=0,COUNTA($C$8:$C97),COUNTA($C$8:$C98))</f>
        <v>3</v>
      </c>
      <c r="AF98" s="59"/>
      <c r="AG98" s="56"/>
    </row>
    <row r="99" spans="1:33" ht="19.899999999999999" customHeight="1">
      <c r="A99" s="1068"/>
      <c r="B99" s="1156"/>
      <c r="C99" s="1133"/>
      <c r="D99" s="1077"/>
      <c r="E99" s="1096"/>
      <c r="F99" s="566" t="s">
        <v>717</v>
      </c>
      <c r="G99" s="566">
        <v>11.5</v>
      </c>
      <c r="H99" s="566">
        <f t="shared" si="17"/>
        <v>16</v>
      </c>
      <c r="I99" s="566" t="s">
        <v>757</v>
      </c>
      <c r="J99" s="606"/>
      <c r="K99" s="1098"/>
      <c r="L99" s="931"/>
      <c r="M99" s="910"/>
      <c r="N99" s="910"/>
      <c r="O99" s="910"/>
      <c r="P99" s="910"/>
      <c r="Q99" s="910"/>
      <c r="R99" s="1115"/>
      <c r="S99" s="1113"/>
      <c r="T99" s="1113"/>
      <c r="U99" s="1109"/>
      <c r="V99" s="1111"/>
      <c r="W99" s="1113"/>
      <c r="X99" s="1113"/>
      <c r="Y99" s="1113"/>
      <c r="Z99" s="1113"/>
      <c r="AA99" s="1166"/>
      <c r="AB99" s="1167"/>
      <c r="AC99" s="30"/>
      <c r="AD99" s="244">
        <f>IF($C99=0,COUNTA($C$8:$C98),COUNTA($C$8:$C99))</f>
        <v>3</v>
      </c>
      <c r="AF99" s="59"/>
      <c r="AG99" s="56"/>
    </row>
    <row r="100" spans="1:33" ht="19.899999999999999" customHeight="1" thickBot="1">
      <c r="A100" s="1068"/>
      <c r="B100" s="1156"/>
      <c r="C100" s="1133"/>
      <c r="D100" s="1077"/>
      <c r="E100" s="1096"/>
      <c r="F100" s="566" t="s">
        <v>758</v>
      </c>
      <c r="G100" s="566"/>
      <c r="H100" s="566">
        <f t="shared" si="17"/>
        <v>0</v>
      </c>
      <c r="I100" s="566" t="s">
        <v>1046</v>
      </c>
      <c r="J100" s="606"/>
      <c r="K100" s="1098"/>
      <c r="L100" s="931"/>
      <c r="M100" s="910"/>
      <c r="N100" s="910"/>
      <c r="O100" s="910"/>
      <c r="P100" s="910"/>
      <c r="Q100" s="910"/>
      <c r="R100" s="1115"/>
      <c r="S100" s="1113"/>
      <c r="T100" s="1113"/>
      <c r="U100" s="1109"/>
      <c r="V100" s="1111"/>
      <c r="W100" s="1113"/>
      <c r="X100" s="1113"/>
      <c r="Y100" s="1113"/>
      <c r="Z100" s="1113"/>
      <c r="AA100" s="1166"/>
      <c r="AB100" s="1167"/>
      <c r="AC100" s="30"/>
      <c r="AD100" s="244">
        <f>IF($C100=0,COUNTA($C$8:$C99),COUNTA($C$8:$C100))</f>
        <v>3</v>
      </c>
      <c r="AF100" s="59"/>
      <c r="AG100" s="56"/>
    </row>
    <row r="101" spans="1:33" ht="19.899999999999999" hidden="1" customHeight="1">
      <c r="A101" s="1068"/>
      <c r="B101" s="1156"/>
      <c r="C101" s="1133"/>
      <c r="D101" s="1077"/>
      <c r="E101" s="1096"/>
      <c r="F101" s="566"/>
      <c r="G101" s="566"/>
      <c r="H101" s="566">
        <f t="shared" si="17"/>
        <v>0</v>
      </c>
      <c r="I101" s="566" t="str">
        <f t="shared" si="13"/>
        <v>0K</v>
      </c>
      <c r="J101" s="606"/>
      <c r="K101" s="1098"/>
      <c r="L101" s="931"/>
      <c r="M101" s="910"/>
      <c r="N101" s="910"/>
      <c r="O101" s="910"/>
      <c r="P101" s="910"/>
      <c r="Q101" s="910"/>
      <c r="R101" s="1115"/>
      <c r="S101" s="1113"/>
      <c r="T101" s="1113"/>
      <c r="U101" s="1109"/>
      <c r="V101" s="1111"/>
      <c r="W101" s="1113"/>
      <c r="X101" s="1113"/>
      <c r="Y101" s="1113"/>
      <c r="Z101" s="1113"/>
      <c r="AA101" s="1166"/>
      <c r="AB101" s="1167"/>
      <c r="AC101" s="30"/>
      <c r="AD101" s="244">
        <f>IF($C101=0,COUNTA($C$8:$C99),COUNTA($C$8:$C101))</f>
        <v>3</v>
      </c>
      <c r="AF101" s="59"/>
      <c r="AG101" s="56"/>
    </row>
    <row r="102" spans="1:33" ht="19.899999999999999" hidden="1" customHeight="1">
      <c r="A102" s="1068"/>
      <c r="B102" s="1156"/>
      <c r="C102" s="1133"/>
      <c r="D102" s="1077"/>
      <c r="E102" s="1096"/>
      <c r="F102" s="566"/>
      <c r="G102" s="566"/>
      <c r="H102" s="566">
        <f t="shared" si="17"/>
        <v>0</v>
      </c>
      <c r="I102" s="566" t="str">
        <f t="shared" si="13"/>
        <v>0K</v>
      </c>
      <c r="J102" s="606"/>
      <c r="K102" s="1098"/>
      <c r="L102" s="931"/>
      <c r="M102" s="910"/>
      <c r="N102" s="910"/>
      <c r="O102" s="910"/>
      <c r="P102" s="910"/>
      <c r="Q102" s="910"/>
      <c r="R102" s="1115"/>
      <c r="S102" s="1113"/>
      <c r="T102" s="1113"/>
      <c r="U102" s="1109"/>
      <c r="V102" s="1111"/>
      <c r="W102" s="1113"/>
      <c r="X102" s="1113"/>
      <c r="Y102" s="1113"/>
      <c r="Z102" s="1113"/>
      <c r="AA102" s="1166"/>
      <c r="AB102" s="1167"/>
      <c r="AC102" s="30"/>
      <c r="AD102" s="244">
        <f>IF($C102=0,COUNTA($C$8:$C100),COUNTA($C$8:$C102))</f>
        <v>3</v>
      </c>
      <c r="AF102" s="59"/>
      <c r="AG102" s="56"/>
    </row>
    <row r="103" spans="1:33" ht="19.899999999999999" hidden="1" customHeight="1" thickBot="1">
      <c r="A103" s="1068"/>
      <c r="B103" s="1156"/>
      <c r="C103" s="1133"/>
      <c r="D103" s="1077"/>
      <c r="E103" s="1080"/>
      <c r="F103" s="549"/>
      <c r="G103" s="549"/>
      <c r="H103" s="549">
        <f t="shared" si="17"/>
        <v>0</v>
      </c>
      <c r="I103" s="490" t="str">
        <f t="shared" si="13"/>
        <v>0K</v>
      </c>
      <c r="J103" s="623"/>
      <c r="K103" s="1171"/>
      <c r="L103" s="931"/>
      <c r="M103" s="910"/>
      <c r="N103" s="910"/>
      <c r="O103" s="910"/>
      <c r="P103" s="910"/>
      <c r="Q103" s="910"/>
      <c r="R103" s="1115"/>
      <c r="S103" s="1124"/>
      <c r="T103" s="1124"/>
      <c r="U103" s="1125"/>
      <c r="V103" s="1126"/>
      <c r="W103" s="1124"/>
      <c r="X103" s="1124"/>
      <c r="Y103" s="1124"/>
      <c r="Z103" s="1124"/>
      <c r="AA103" s="1166"/>
      <c r="AB103" s="1167"/>
      <c r="AC103" s="30"/>
      <c r="AD103" s="244">
        <f>IF($C103=0,COUNTA($C$8:$C102),COUNTA($C$8:$C103))</f>
        <v>3</v>
      </c>
      <c r="AF103" s="59"/>
      <c r="AG103" s="56"/>
    </row>
    <row r="104" spans="1:33" ht="19.899999999999999" customHeight="1">
      <c r="A104" s="1068"/>
      <c r="B104" s="1156"/>
      <c r="C104" s="1133"/>
      <c r="D104" s="1077"/>
      <c r="E104" s="1120" t="s">
        <v>378</v>
      </c>
      <c r="F104" s="481" t="s">
        <v>631</v>
      </c>
      <c r="G104" s="481">
        <v>70</v>
      </c>
      <c r="H104" s="481">
        <f>IF(MROUND(INDEX($C:$C,MATCH(AD104,$AD:$AD,0))*G104/1000,1)&gt;90,90,MROUND(INDEX($C:$C,MATCH(AD104,$AD:$AD,0))*G104/1000,1))</f>
        <v>90</v>
      </c>
      <c r="I104" s="481" t="s">
        <v>526</v>
      </c>
      <c r="J104" s="610"/>
      <c r="K104" s="1122" t="s">
        <v>76</v>
      </c>
      <c r="L104" s="931"/>
      <c r="M104" s="911"/>
      <c r="N104" s="911"/>
      <c r="O104" s="911"/>
      <c r="P104" s="911"/>
      <c r="Q104" s="910"/>
      <c r="R104" s="1115"/>
      <c r="S104" s="1099"/>
      <c r="T104" s="1099"/>
      <c r="U104" s="1102"/>
      <c r="V104" s="1105"/>
      <c r="W104" s="1099"/>
      <c r="X104" s="1099"/>
      <c r="Y104" s="1099"/>
      <c r="Z104" s="1099"/>
      <c r="AA104" s="1168"/>
      <c r="AB104" s="1167"/>
      <c r="AC104" s="30"/>
      <c r="AD104" s="244">
        <f>IF($C104=0,COUNTA($C$8:$C103),COUNTA($C$8:$C104))</f>
        <v>3</v>
      </c>
      <c r="AF104" s="59"/>
      <c r="AG104" s="56"/>
    </row>
    <row r="105" spans="1:33" ht="19.899999999999999" customHeight="1" thickBot="1">
      <c r="A105" s="1068"/>
      <c r="B105" s="1156"/>
      <c r="C105" s="1133"/>
      <c r="D105" s="1077"/>
      <c r="E105" s="1121"/>
      <c r="F105" s="550" t="s">
        <v>379</v>
      </c>
      <c r="G105" s="550">
        <v>0.4</v>
      </c>
      <c r="H105" s="549">
        <f>MROUND(INDEX($C:$C,MATCH(AD105,$AD:$AD,0))*G105/1000,0.1)</f>
        <v>0.5</v>
      </c>
      <c r="I105" s="549" t="str">
        <f>H105&amp;+"K"</f>
        <v>0.5K</v>
      </c>
      <c r="J105" s="611"/>
      <c r="K105" s="1123"/>
      <c r="L105" s="931"/>
      <c r="M105" s="911"/>
      <c r="N105" s="911"/>
      <c r="O105" s="911"/>
      <c r="P105" s="911"/>
      <c r="Q105" s="910"/>
      <c r="R105" s="1115"/>
      <c r="S105" s="1124"/>
      <c r="T105" s="1124"/>
      <c r="U105" s="1125"/>
      <c r="V105" s="1126"/>
      <c r="W105" s="1124"/>
      <c r="X105" s="1124"/>
      <c r="Y105" s="1124"/>
      <c r="Z105" s="1124"/>
      <c r="AA105" s="1168"/>
      <c r="AB105" s="1167"/>
      <c r="AC105" s="30"/>
      <c r="AD105" s="244">
        <f>IF($C105=0,COUNTA($C$8:$C104),COUNTA($C$8:$C105))</f>
        <v>3</v>
      </c>
      <c r="AF105" s="59"/>
      <c r="AG105" s="56"/>
    </row>
    <row r="106" spans="1:33" ht="19.899999999999999" customHeight="1" thickBot="1">
      <c r="A106" s="1068"/>
      <c r="B106" s="1156"/>
      <c r="C106" s="1133"/>
      <c r="D106" s="1077"/>
      <c r="E106" s="1079" t="s">
        <v>329</v>
      </c>
      <c r="F106" s="462" t="s">
        <v>759</v>
      </c>
      <c r="G106" s="462"/>
      <c r="H106" s="481"/>
      <c r="I106" s="408" t="str">
        <f>C84&amp;"顆"</f>
        <v>1364顆</v>
      </c>
      <c r="J106" s="547"/>
      <c r="K106" s="1081" t="s">
        <v>54</v>
      </c>
      <c r="L106" s="931"/>
      <c r="M106" s="911"/>
      <c r="N106" s="911"/>
      <c r="O106" s="911"/>
      <c r="P106" s="911"/>
      <c r="Q106" s="910"/>
      <c r="R106" s="1115"/>
      <c r="S106" s="1099"/>
      <c r="T106" s="1099"/>
      <c r="U106" s="1102"/>
      <c r="V106" s="1105"/>
      <c r="W106" s="1099"/>
      <c r="X106" s="1099"/>
      <c r="Y106" s="1099"/>
      <c r="Z106" s="1099"/>
      <c r="AA106" s="1168"/>
      <c r="AB106" s="1167"/>
      <c r="AC106" s="19"/>
      <c r="AD106" s="244">
        <f>IF($C106=0,COUNTA($C$8:$C105),COUNTA($C$8:$C106))</f>
        <v>3</v>
      </c>
      <c r="AF106" s="59"/>
      <c r="AG106" s="56"/>
    </row>
    <row r="107" spans="1:33" ht="19.899999999999999" hidden="1" customHeight="1">
      <c r="A107" s="1068"/>
      <c r="B107" s="1156"/>
      <c r="C107" s="1133"/>
      <c r="D107" s="1077"/>
      <c r="E107" s="1096"/>
      <c r="F107" s="555"/>
      <c r="G107" s="555"/>
      <c r="H107" s="555">
        <f t="shared" ref="H107:H115" si="19">MROUND(INDEX($C:$C,MATCH(AD107,$AD:$AD,0))*G107/1000,1)</f>
        <v>0</v>
      </c>
      <c r="I107" s="555" t="str">
        <f t="shared" si="13"/>
        <v>0K</v>
      </c>
      <c r="J107" s="574"/>
      <c r="K107" s="1098"/>
      <c r="L107" s="931"/>
      <c r="M107" s="911"/>
      <c r="N107" s="911"/>
      <c r="O107" s="911"/>
      <c r="P107" s="911"/>
      <c r="Q107" s="910"/>
      <c r="R107" s="1115"/>
      <c r="S107" s="1100"/>
      <c r="T107" s="1100"/>
      <c r="U107" s="1103"/>
      <c r="V107" s="1106"/>
      <c r="W107" s="1100"/>
      <c r="X107" s="1100"/>
      <c r="Y107" s="1100"/>
      <c r="Z107" s="1100"/>
      <c r="AA107" s="1168"/>
      <c r="AB107" s="1167"/>
      <c r="AC107" s="19"/>
      <c r="AD107" s="244">
        <f>IF($C107=0,COUNTA($C$8:$C106),COUNTA($C$8:$C107))</f>
        <v>3</v>
      </c>
      <c r="AF107" s="59"/>
      <c r="AG107" s="56"/>
    </row>
    <row r="108" spans="1:33" ht="19.899999999999999" hidden="1" customHeight="1">
      <c r="A108" s="1068"/>
      <c r="B108" s="1156"/>
      <c r="C108" s="1133"/>
      <c r="D108" s="1077"/>
      <c r="E108" s="1154"/>
      <c r="F108" s="252"/>
      <c r="G108" s="252"/>
      <c r="H108" s="252">
        <f t="shared" si="19"/>
        <v>0</v>
      </c>
      <c r="I108" s="252" t="str">
        <f t="shared" si="13"/>
        <v>0K</v>
      </c>
      <c r="J108" s="396"/>
      <c r="K108" s="1098"/>
      <c r="L108" s="931"/>
      <c r="M108" s="911"/>
      <c r="N108" s="911"/>
      <c r="O108" s="911"/>
      <c r="P108" s="911"/>
      <c r="Q108" s="910"/>
      <c r="R108" s="1115"/>
      <c r="S108" s="1100"/>
      <c r="T108" s="1100"/>
      <c r="U108" s="1103"/>
      <c r="V108" s="1106"/>
      <c r="W108" s="1100"/>
      <c r="X108" s="1100"/>
      <c r="Y108" s="1100"/>
      <c r="Z108" s="1100"/>
      <c r="AA108" s="1168"/>
      <c r="AB108" s="1167"/>
      <c r="AC108" s="19"/>
      <c r="AD108" s="244">
        <f>IF($C108=0,COUNTA($C$8:$C107),COUNTA($C$8:$C108))</f>
        <v>3</v>
      </c>
      <c r="AF108" s="59"/>
      <c r="AG108" s="56"/>
    </row>
    <row r="109" spans="1:33" ht="19.899999999999999" hidden="1" customHeight="1">
      <c r="A109" s="1068"/>
      <c r="B109" s="1156"/>
      <c r="C109" s="1133"/>
      <c r="D109" s="1077"/>
      <c r="E109" s="1154"/>
      <c r="F109" s="555"/>
      <c r="G109" s="555"/>
      <c r="H109" s="555">
        <f t="shared" si="19"/>
        <v>0</v>
      </c>
      <c r="I109" s="555" t="str">
        <f t="shared" si="13"/>
        <v>0K</v>
      </c>
      <c r="J109" s="396"/>
      <c r="K109" s="1098"/>
      <c r="L109" s="931"/>
      <c r="M109" s="911"/>
      <c r="N109" s="911"/>
      <c r="O109" s="911"/>
      <c r="P109" s="911"/>
      <c r="Q109" s="910"/>
      <c r="R109" s="1115"/>
      <c r="S109" s="1100"/>
      <c r="T109" s="1100"/>
      <c r="U109" s="1103"/>
      <c r="V109" s="1106"/>
      <c r="W109" s="1100"/>
      <c r="X109" s="1100"/>
      <c r="Y109" s="1100"/>
      <c r="Z109" s="1100"/>
      <c r="AA109" s="1168"/>
      <c r="AB109" s="1167"/>
      <c r="AC109" s="19"/>
      <c r="AD109" s="244">
        <f>IF($C109=0,COUNTA($C$8:$C108),COUNTA($C$8:$C109))</f>
        <v>3</v>
      </c>
      <c r="AF109" s="59"/>
      <c r="AG109" s="56"/>
    </row>
    <row r="110" spans="1:33" ht="19.899999999999999" hidden="1" customHeight="1">
      <c r="A110" s="1068"/>
      <c r="B110" s="1156"/>
      <c r="C110" s="1133"/>
      <c r="D110" s="1077"/>
      <c r="E110" s="1154"/>
      <c r="F110" s="252"/>
      <c r="G110" s="252"/>
      <c r="H110" s="252">
        <f t="shared" si="19"/>
        <v>0</v>
      </c>
      <c r="I110" s="252" t="str">
        <f t="shared" si="13"/>
        <v>0K</v>
      </c>
      <c r="J110" s="396"/>
      <c r="K110" s="1098"/>
      <c r="L110" s="931"/>
      <c r="M110" s="911"/>
      <c r="N110" s="911"/>
      <c r="O110" s="911"/>
      <c r="P110" s="911"/>
      <c r="Q110" s="910"/>
      <c r="R110" s="1115"/>
      <c r="S110" s="1100"/>
      <c r="T110" s="1100"/>
      <c r="U110" s="1103"/>
      <c r="V110" s="1106"/>
      <c r="W110" s="1100"/>
      <c r="X110" s="1100"/>
      <c r="Y110" s="1100"/>
      <c r="Z110" s="1100"/>
      <c r="AA110" s="1168"/>
      <c r="AB110" s="1167"/>
      <c r="AC110" s="19"/>
      <c r="AD110" s="244">
        <f>IF($C110=0,COUNTA($C$8:$C109),COUNTA($C$8:$C110))</f>
        <v>3</v>
      </c>
      <c r="AF110" s="59"/>
      <c r="AG110" s="56"/>
    </row>
    <row r="111" spans="1:33" ht="19.899999999999999" hidden="1" customHeight="1">
      <c r="A111" s="1068"/>
      <c r="B111" s="1156"/>
      <c r="C111" s="1133"/>
      <c r="D111" s="1077"/>
      <c r="E111" s="1154"/>
      <c r="F111" s="555"/>
      <c r="G111" s="555"/>
      <c r="H111" s="555">
        <f t="shared" si="19"/>
        <v>0</v>
      </c>
      <c r="I111" s="555" t="str">
        <f t="shared" si="13"/>
        <v>0K</v>
      </c>
      <c r="J111" s="396"/>
      <c r="K111" s="1098"/>
      <c r="L111" s="931"/>
      <c r="M111" s="911"/>
      <c r="N111" s="911"/>
      <c r="O111" s="911"/>
      <c r="P111" s="911"/>
      <c r="Q111" s="910"/>
      <c r="R111" s="1115"/>
      <c r="S111" s="1100"/>
      <c r="T111" s="1100"/>
      <c r="U111" s="1103"/>
      <c r="V111" s="1106"/>
      <c r="W111" s="1100"/>
      <c r="X111" s="1100"/>
      <c r="Y111" s="1100"/>
      <c r="Z111" s="1100"/>
      <c r="AA111" s="1168"/>
      <c r="AB111" s="1167"/>
      <c r="AC111" s="19"/>
      <c r="AD111" s="244">
        <f>IF($C111=0,COUNTA($C$8:$C108),COUNTA($C$8:$C111))</f>
        <v>3</v>
      </c>
      <c r="AF111" s="59"/>
      <c r="AG111" s="56"/>
    </row>
    <row r="112" spans="1:33" ht="19.899999999999999" hidden="1" customHeight="1">
      <c r="A112" s="1068"/>
      <c r="B112" s="1156"/>
      <c r="C112" s="1133"/>
      <c r="D112" s="1077"/>
      <c r="E112" s="1154"/>
      <c r="F112" s="252"/>
      <c r="G112" s="252"/>
      <c r="H112" s="252">
        <f t="shared" si="19"/>
        <v>0</v>
      </c>
      <c r="I112" s="252" t="str">
        <f t="shared" si="13"/>
        <v>0K</v>
      </c>
      <c r="J112" s="396"/>
      <c r="K112" s="1098"/>
      <c r="L112" s="931"/>
      <c r="M112" s="911"/>
      <c r="N112" s="911"/>
      <c r="O112" s="911"/>
      <c r="P112" s="911"/>
      <c r="Q112" s="910"/>
      <c r="R112" s="1115"/>
      <c r="S112" s="1100"/>
      <c r="T112" s="1100"/>
      <c r="U112" s="1103"/>
      <c r="V112" s="1106"/>
      <c r="W112" s="1100"/>
      <c r="X112" s="1100"/>
      <c r="Y112" s="1100"/>
      <c r="Z112" s="1100"/>
      <c r="AA112" s="1168"/>
      <c r="AB112" s="1167"/>
      <c r="AC112" s="19"/>
      <c r="AD112" s="244">
        <f>IF($C112=0,COUNTA($C$8:$C111),COUNTA($C$8:$C112))</f>
        <v>3</v>
      </c>
      <c r="AF112" s="59"/>
      <c r="AG112" s="56"/>
    </row>
    <row r="113" spans="1:33" ht="19.899999999999999" hidden="1" customHeight="1">
      <c r="A113" s="1068"/>
      <c r="B113" s="1156"/>
      <c r="C113" s="1133"/>
      <c r="D113" s="1077"/>
      <c r="E113" s="1154"/>
      <c r="F113" s="555"/>
      <c r="G113" s="555"/>
      <c r="H113" s="555">
        <f t="shared" si="19"/>
        <v>0</v>
      </c>
      <c r="I113" s="555" t="str">
        <f t="shared" si="13"/>
        <v>0K</v>
      </c>
      <c r="J113" s="396"/>
      <c r="K113" s="1098"/>
      <c r="L113" s="931"/>
      <c r="M113" s="911"/>
      <c r="N113" s="911"/>
      <c r="O113" s="911"/>
      <c r="P113" s="911"/>
      <c r="Q113" s="910"/>
      <c r="R113" s="1115"/>
      <c r="S113" s="1100"/>
      <c r="T113" s="1100"/>
      <c r="U113" s="1103"/>
      <c r="V113" s="1106"/>
      <c r="W113" s="1100"/>
      <c r="X113" s="1100"/>
      <c r="Y113" s="1100"/>
      <c r="Z113" s="1100"/>
      <c r="AA113" s="1168"/>
      <c r="AB113" s="1167"/>
      <c r="AC113" s="19"/>
      <c r="AD113" s="244">
        <f>IF($C113=0,COUNTA($C$8:$C110),COUNTA($C$8:$C113))</f>
        <v>3</v>
      </c>
      <c r="AF113" s="59"/>
      <c r="AG113" s="56"/>
    </row>
    <row r="114" spans="1:33" ht="19.899999999999999" hidden="1" customHeight="1">
      <c r="A114" s="1068"/>
      <c r="B114" s="1156"/>
      <c r="C114" s="1133"/>
      <c r="D114" s="1077"/>
      <c r="E114" s="1154"/>
      <c r="F114" s="252"/>
      <c r="G114" s="252"/>
      <c r="H114" s="252">
        <f t="shared" si="19"/>
        <v>0</v>
      </c>
      <c r="I114" s="252" t="str">
        <f t="shared" si="13"/>
        <v>0K</v>
      </c>
      <c r="J114" s="396"/>
      <c r="K114" s="1098"/>
      <c r="L114" s="931"/>
      <c r="M114" s="911"/>
      <c r="N114" s="911"/>
      <c r="O114" s="911"/>
      <c r="P114" s="911"/>
      <c r="Q114" s="910"/>
      <c r="R114" s="1115"/>
      <c r="S114" s="1100"/>
      <c r="T114" s="1100"/>
      <c r="U114" s="1103"/>
      <c r="V114" s="1106"/>
      <c r="W114" s="1100"/>
      <c r="X114" s="1100"/>
      <c r="Y114" s="1100"/>
      <c r="Z114" s="1100"/>
      <c r="AA114" s="1168"/>
      <c r="AB114" s="1167"/>
      <c r="AC114" s="19"/>
      <c r="AD114" s="244">
        <f>IF($C114=0,COUNTA($C$8:$C113),COUNTA($C$8:$C114))</f>
        <v>3</v>
      </c>
      <c r="AF114" s="59"/>
      <c r="AG114" s="56"/>
    </row>
    <row r="115" spans="1:33" ht="19.899999999999999" hidden="1" customHeight="1" thickBot="1">
      <c r="A115" s="1068"/>
      <c r="B115" s="1156"/>
      <c r="C115" s="1133"/>
      <c r="D115" s="1077"/>
      <c r="E115" s="1096"/>
      <c r="F115" s="505"/>
      <c r="G115" s="505"/>
      <c r="H115" s="505">
        <f t="shared" si="19"/>
        <v>0</v>
      </c>
      <c r="I115" s="505" t="str">
        <f t="shared" si="13"/>
        <v>0K</v>
      </c>
      <c r="J115" s="601"/>
      <c r="K115" s="1098"/>
      <c r="L115" s="931"/>
      <c r="M115" s="911"/>
      <c r="N115" s="911"/>
      <c r="O115" s="911"/>
      <c r="P115" s="911"/>
      <c r="Q115" s="910"/>
      <c r="R115" s="1115"/>
      <c r="S115" s="1100"/>
      <c r="T115" s="1100"/>
      <c r="U115" s="1103"/>
      <c r="V115" s="1106"/>
      <c r="W115" s="1100"/>
      <c r="X115" s="1100"/>
      <c r="Y115" s="1100"/>
      <c r="Z115" s="1100"/>
      <c r="AA115" s="1168"/>
      <c r="AB115" s="1167"/>
      <c r="AC115" s="19"/>
      <c r="AD115" s="244">
        <f>IF($C115=0,COUNTA($C$8:$C114),COUNTA($C$8:$C115))</f>
        <v>3</v>
      </c>
      <c r="AF115" s="59"/>
      <c r="AG115" s="56"/>
    </row>
    <row r="116" spans="1:33" ht="19.899999999999999" customHeight="1" thickBot="1">
      <c r="A116" s="1069"/>
      <c r="B116" s="1157"/>
      <c r="C116" s="1158"/>
      <c r="D116" s="1078"/>
      <c r="E116" s="624" t="s">
        <v>456</v>
      </c>
      <c r="F116" s="1174" t="s">
        <v>457</v>
      </c>
      <c r="G116" s="1175"/>
      <c r="H116" s="1175"/>
      <c r="I116" s="1176"/>
      <c r="J116" s="625"/>
      <c r="K116" s="626" t="s">
        <v>455</v>
      </c>
      <c r="L116" s="932"/>
      <c r="M116" s="912"/>
      <c r="N116" s="912"/>
      <c r="O116" s="912"/>
      <c r="P116" s="912"/>
      <c r="Q116" s="914"/>
      <c r="R116" s="1116"/>
      <c r="S116" s="452"/>
      <c r="T116" s="452"/>
      <c r="U116" s="453"/>
      <c r="V116" s="454"/>
      <c r="W116" s="452"/>
      <c r="X116" s="452"/>
      <c r="Y116" s="452"/>
      <c r="Z116" s="452"/>
      <c r="AA116" s="1169"/>
      <c r="AB116" s="1170"/>
      <c r="AC116" s="30"/>
      <c r="AD116" s="244">
        <f>IF($C116=0,COUNTA($C$8:$C115),COUNTA($C$8:$C116))</f>
        <v>3</v>
      </c>
      <c r="AF116" s="59"/>
      <c r="AG116" s="56"/>
    </row>
    <row r="117" spans="1:33" ht="22.9" hidden="1" customHeight="1" thickTop="1" thickBot="1">
      <c r="A117" s="1129">
        <v>45575</v>
      </c>
      <c r="B117" s="1177" t="s">
        <v>469</v>
      </c>
      <c r="C117" s="1132">
        <v>1374</v>
      </c>
      <c r="D117" s="1135"/>
      <c r="E117" s="1180"/>
      <c r="F117" s="577"/>
      <c r="G117" s="578"/>
      <c r="H117" s="578"/>
      <c r="I117" s="502"/>
      <c r="J117" s="627"/>
      <c r="K117" s="1181"/>
      <c r="L117" s="1186"/>
      <c r="M117" s="1186"/>
      <c r="N117" s="1187"/>
      <c r="O117" s="1186"/>
      <c r="P117" s="1186"/>
      <c r="Q117" s="1186"/>
      <c r="R117" s="1186"/>
      <c r="S117" s="1100"/>
      <c r="T117" s="1100"/>
      <c r="U117" s="1103"/>
      <c r="V117" s="1151"/>
      <c r="W117" s="1143"/>
      <c r="X117" s="1143"/>
      <c r="Y117" s="1143"/>
      <c r="Z117" s="1143"/>
      <c r="AA117" s="1182"/>
      <c r="AB117" s="1183"/>
      <c r="AC117" s="19"/>
      <c r="AD117" s="244">
        <f>IF($C117=0,COUNTA($C$8:$C116),COUNTA($C$8:$C117))</f>
        <v>4</v>
      </c>
      <c r="AF117" s="59"/>
      <c r="AG117" s="56"/>
    </row>
    <row r="118" spans="1:33" ht="22.9" hidden="1" customHeight="1" thickBot="1">
      <c r="A118" s="1068"/>
      <c r="B118" s="1178"/>
      <c r="C118" s="1133"/>
      <c r="D118" s="1077"/>
      <c r="E118" s="1121"/>
      <c r="F118" s="549"/>
      <c r="G118" s="490"/>
      <c r="H118" s="490"/>
      <c r="I118" s="505"/>
      <c r="J118" s="628"/>
      <c r="K118" s="1098"/>
      <c r="L118" s="910"/>
      <c r="M118" s="910"/>
      <c r="N118" s="931"/>
      <c r="O118" s="910"/>
      <c r="P118" s="910"/>
      <c r="Q118" s="910"/>
      <c r="R118" s="910"/>
      <c r="S118" s="1124"/>
      <c r="T118" s="1124"/>
      <c r="U118" s="1125"/>
      <c r="V118" s="1126"/>
      <c r="W118" s="1124"/>
      <c r="X118" s="1124"/>
      <c r="Y118" s="1124"/>
      <c r="Z118" s="1124"/>
      <c r="AA118" s="1092"/>
      <c r="AB118" s="1093"/>
      <c r="AC118" s="19"/>
      <c r="AD118" s="244">
        <f>IF($C118=0,COUNTA($C$8:$C117),COUNTA($C$8:$C118))</f>
        <v>4</v>
      </c>
      <c r="AF118" s="59"/>
      <c r="AG118" s="56"/>
    </row>
    <row r="119" spans="1:33" ht="22.9" hidden="1" customHeight="1">
      <c r="A119" s="1068"/>
      <c r="B119" s="1178"/>
      <c r="C119" s="1133"/>
      <c r="D119" s="1077"/>
      <c r="E119" s="1079"/>
      <c r="F119" s="462"/>
      <c r="G119" s="481"/>
      <c r="H119" s="481"/>
      <c r="I119" s="408"/>
      <c r="J119" s="409"/>
      <c r="K119" s="1184"/>
      <c r="L119" s="910"/>
      <c r="M119" s="910"/>
      <c r="N119" s="931"/>
      <c r="O119" s="910"/>
      <c r="P119" s="910"/>
      <c r="Q119" s="910"/>
      <c r="R119" s="910"/>
      <c r="S119" s="1099"/>
      <c r="T119" s="1099"/>
      <c r="U119" s="1102"/>
      <c r="V119" s="1105"/>
      <c r="W119" s="1099"/>
      <c r="X119" s="1099"/>
      <c r="Y119" s="1099"/>
      <c r="Z119" s="1099"/>
      <c r="AA119" s="1092"/>
      <c r="AB119" s="1093"/>
      <c r="AC119" s="30"/>
      <c r="AD119" s="244">
        <f>IF($C119=0,COUNTA($C$8:$C118),COUNTA($C$8:$C119))</f>
        <v>4</v>
      </c>
      <c r="AF119" s="59"/>
      <c r="AG119" s="56"/>
    </row>
    <row r="120" spans="1:33" ht="22.9" hidden="1" customHeight="1">
      <c r="A120" s="1068"/>
      <c r="B120" s="1178"/>
      <c r="C120" s="1133"/>
      <c r="D120" s="1077"/>
      <c r="E120" s="1096"/>
      <c r="F120" s="566"/>
      <c r="G120" s="566"/>
      <c r="H120" s="252"/>
      <c r="I120" s="252"/>
      <c r="J120" s="417"/>
      <c r="K120" s="1185"/>
      <c r="L120" s="910"/>
      <c r="M120" s="910"/>
      <c r="N120" s="931"/>
      <c r="O120" s="910"/>
      <c r="P120" s="910"/>
      <c r="Q120" s="910"/>
      <c r="R120" s="910"/>
      <c r="S120" s="1100"/>
      <c r="T120" s="1100"/>
      <c r="U120" s="1103"/>
      <c r="V120" s="1106"/>
      <c r="W120" s="1100"/>
      <c r="X120" s="1100"/>
      <c r="Y120" s="1100"/>
      <c r="Z120" s="1100"/>
      <c r="AA120" s="1092"/>
      <c r="AB120" s="1093"/>
      <c r="AC120" s="30"/>
      <c r="AD120" s="244">
        <f>IF($C120=0,COUNTA($C$8:$C119),COUNTA($C$8:$C120))</f>
        <v>4</v>
      </c>
      <c r="AF120" s="59"/>
      <c r="AG120" s="56"/>
    </row>
    <row r="121" spans="1:33" ht="22.9" hidden="1" customHeight="1">
      <c r="A121" s="1068"/>
      <c r="B121" s="1178"/>
      <c r="C121" s="1133"/>
      <c r="D121" s="1077"/>
      <c r="E121" s="1096"/>
      <c r="F121" s="566"/>
      <c r="G121" s="566"/>
      <c r="H121" s="252"/>
      <c r="I121" s="252"/>
      <c r="J121" s="417"/>
      <c r="K121" s="1185"/>
      <c r="L121" s="910"/>
      <c r="M121" s="910"/>
      <c r="N121" s="931"/>
      <c r="O121" s="910"/>
      <c r="P121" s="910"/>
      <c r="Q121" s="910"/>
      <c r="R121" s="910"/>
      <c r="S121" s="1100"/>
      <c r="T121" s="1100"/>
      <c r="U121" s="1103"/>
      <c r="V121" s="1106"/>
      <c r="W121" s="1100"/>
      <c r="X121" s="1100"/>
      <c r="Y121" s="1100"/>
      <c r="Z121" s="1100"/>
      <c r="AA121" s="1092"/>
      <c r="AB121" s="1093"/>
      <c r="AC121" s="30"/>
      <c r="AD121" s="244">
        <f>IF($C121=0,COUNTA($C$8:$C120),COUNTA($C$8:$C121))</f>
        <v>4</v>
      </c>
      <c r="AF121" s="59"/>
      <c r="AG121" s="56"/>
    </row>
    <row r="122" spans="1:33" ht="22.9" hidden="1" customHeight="1">
      <c r="A122" s="1068"/>
      <c r="B122" s="1178"/>
      <c r="C122" s="1133"/>
      <c r="D122" s="1077"/>
      <c r="E122" s="1096"/>
      <c r="F122" s="566"/>
      <c r="G122" s="566"/>
      <c r="H122" s="252"/>
      <c r="I122" s="252"/>
      <c r="J122" s="417"/>
      <c r="K122" s="1185"/>
      <c r="L122" s="910"/>
      <c r="M122" s="910"/>
      <c r="N122" s="931"/>
      <c r="O122" s="910"/>
      <c r="P122" s="910"/>
      <c r="Q122" s="910"/>
      <c r="R122" s="910"/>
      <c r="S122" s="1100"/>
      <c r="T122" s="1100"/>
      <c r="U122" s="1103"/>
      <c r="V122" s="1106"/>
      <c r="W122" s="1100"/>
      <c r="X122" s="1100"/>
      <c r="Y122" s="1100"/>
      <c r="Z122" s="1100"/>
      <c r="AA122" s="1092"/>
      <c r="AB122" s="1093"/>
      <c r="AC122" s="30"/>
      <c r="AD122" s="244">
        <f>IF($C122=0,COUNTA($C$8:$C121),COUNTA($C$8:$C122))</f>
        <v>4</v>
      </c>
      <c r="AF122" s="59"/>
      <c r="AG122" s="56"/>
    </row>
    <row r="123" spans="1:33" ht="22.9" hidden="1" customHeight="1" thickBot="1">
      <c r="A123" s="1068"/>
      <c r="B123" s="1178"/>
      <c r="C123" s="1133"/>
      <c r="D123" s="1077"/>
      <c r="E123" s="1096"/>
      <c r="F123" s="566"/>
      <c r="G123" s="566"/>
      <c r="H123" s="252"/>
      <c r="I123" s="252"/>
      <c r="J123" s="417"/>
      <c r="K123" s="1185"/>
      <c r="L123" s="910"/>
      <c r="M123" s="910"/>
      <c r="N123" s="931"/>
      <c r="O123" s="910"/>
      <c r="P123" s="910"/>
      <c r="Q123" s="910"/>
      <c r="R123" s="910"/>
      <c r="S123" s="1100"/>
      <c r="T123" s="1100"/>
      <c r="U123" s="1103"/>
      <c r="V123" s="1106"/>
      <c r="W123" s="1100"/>
      <c r="X123" s="1100"/>
      <c r="Y123" s="1100"/>
      <c r="Z123" s="1100"/>
      <c r="AA123" s="1092"/>
      <c r="AB123" s="1093"/>
      <c r="AC123" s="30"/>
      <c r="AD123" s="244">
        <f>IF($C123=0,COUNTA($C$8:$C122),COUNTA($C$8:$C123))</f>
        <v>4</v>
      </c>
      <c r="AF123" s="59"/>
      <c r="AG123" s="56"/>
    </row>
    <row r="124" spans="1:33" ht="22.9" hidden="1" customHeight="1" thickBot="1">
      <c r="A124" s="1068"/>
      <c r="B124" s="1178"/>
      <c r="C124" s="1133"/>
      <c r="D124" s="1077"/>
      <c r="E124" s="1096"/>
      <c r="F124" s="566"/>
      <c r="G124" s="566"/>
      <c r="H124" s="252"/>
      <c r="I124" s="252"/>
      <c r="J124" s="417"/>
      <c r="K124" s="1185"/>
      <c r="L124" s="910"/>
      <c r="M124" s="910"/>
      <c r="N124" s="931"/>
      <c r="O124" s="910"/>
      <c r="P124" s="910"/>
      <c r="Q124" s="910"/>
      <c r="R124" s="910"/>
      <c r="S124" s="1100"/>
      <c r="T124" s="1100"/>
      <c r="U124" s="1103"/>
      <c r="V124" s="1106"/>
      <c r="W124" s="1100"/>
      <c r="X124" s="1100"/>
      <c r="Y124" s="1100"/>
      <c r="Z124" s="1100"/>
      <c r="AA124" s="1092"/>
      <c r="AB124" s="1093"/>
      <c r="AC124" s="30"/>
      <c r="AD124" s="244">
        <f>IF($C124=0,COUNTA($C$8:$C123),COUNTA($C$8:$C124))</f>
        <v>4</v>
      </c>
      <c r="AF124" s="59"/>
      <c r="AG124" s="56"/>
    </row>
    <row r="125" spans="1:33" ht="22.9" hidden="1" customHeight="1">
      <c r="A125" s="1068"/>
      <c r="B125" s="1178"/>
      <c r="C125" s="1133"/>
      <c r="D125" s="1077"/>
      <c r="E125" s="1096"/>
      <c r="F125" s="566"/>
      <c r="G125" s="566"/>
      <c r="H125" s="252"/>
      <c r="I125" s="252"/>
      <c r="J125" s="411"/>
      <c r="K125" s="1185"/>
      <c r="L125" s="910"/>
      <c r="M125" s="910"/>
      <c r="N125" s="931"/>
      <c r="O125" s="910"/>
      <c r="P125" s="910"/>
      <c r="Q125" s="910"/>
      <c r="R125" s="910"/>
      <c r="S125" s="1100"/>
      <c r="T125" s="1100"/>
      <c r="U125" s="1103"/>
      <c r="V125" s="1106"/>
      <c r="W125" s="1100"/>
      <c r="X125" s="1100"/>
      <c r="Y125" s="1100"/>
      <c r="Z125" s="1100"/>
      <c r="AA125" s="1092"/>
      <c r="AB125" s="1093"/>
      <c r="AC125" s="30"/>
      <c r="AD125" s="244">
        <f>IF($C125=0,COUNTA($C$8:$C124),COUNTA($C$8:$C125))</f>
        <v>4</v>
      </c>
      <c r="AF125" s="59"/>
      <c r="AG125" s="56"/>
    </row>
    <row r="126" spans="1:33" ht="22.9" hidden="1" customHeight="1">
      <c r="A126" s="1068"/>
      <c r="B126" s="1178"/>
      <c r="C126" s="1133"/>
      <c r="D126" s="1077"/>
      <c r="E126" s="1096"/>
      <c r="F126" s="252"/>
      <c r="G126" s="252"/>
      <c r="H126" s="252"/>
      <c r="I126" s="252"/>
      <c r="J126" s="417"/>
      <c r="K126" s="1185"/>
      <c r="L126" s="910"/>
      <c r="M126" s="910"/>
      <c r="N126" s="931"/>
      <c r="O126" s="910"/>
      <c r="P126" s="910"/>
      <c r="Q126" s="910"/>
      <c r="R126" s="910"/>
      <c r="S126" s="1100"/>
      <c r="T126" s="1100"/>
      <c r="U126" s="1103"/>
      <c r="V126" s="1106"/>
      <c r="W126" s="1100"/>
      <c r="X126" s="1100"/>
      <c r="Y126" s="1100"/>
      <c r="Z126" s="1100"/>
      <c r="AA126" s="1092"/>
      <c r="AB126" s="1093"/>
      <c r="AC126" s="30"/>
      <c r="AD126" s="244">
        <f>IF($C126=0,COUNTA($C$8:$C124),COUNTA($C$8:$C126))</f>
        <v>4</v>
      </c>
      <c r="AF126" s="59"/>
      <c r="AG126" s="56"/>
    </row>
    <row r="127" spans="1:33" ht="22.9" hidden="1" customHeight="1">
      <c r="A127" s="1068"/>
      <c r="B127" s="1178"/>
      <c r="C127" s="1133"/>
      <c r="D127" s="1077"/>
      <c r="E127" s="1096"/>
      <c r="F127" s="252"/>
      <c r="G127" s="252"/>
      <c r="H127" s="252"/>
      <c r="I127" s="252"/>
      <c r="J127" s="411"/>
      <c r="K127" s="1185"/>
      <c r="L127" s="910"/>
      <c r="M127" s="910"/>
      <c r="N127" s="931"/>
      <c r="O127" s="910"/>
      <c r="P127" s="910"/>
      <c r="Q127" s="910"/>
      <c r="R127" s="910"/>
      <c r="S127" s="1100"/>
      <c r="T127" s="1100"/>
      <c r="U127" s="1103"/>
      <c r="V127" s="1106"/>
      <c r="W127" s="1100"/>
      <c r="X127" s="1100"/>
      <c r="Y127" s="1100"/>
      <c r="Z127" s="1100"/>
      <c r="AA127" s="1092"/>
      <c r="AB127" s="1093"/>
      <c r="AC127" s="30"/>
      <c r="AD127" s="244">
        <f>IF($C127=0,COUNTA($C$8:$C125),COUNTA($C$8:$C127))</f>
        <v>4</v>
      </c>
      <c r="AF127" s="59"/>
      <c r="AG127" s="56"/>
    </row>
    <row r="128" spans="1:33" ht="22.9" hidden="1" customHeight="1" thickBot="1">
      <c r="A128" s="1068"/>
      <c r="B128" s="1178"/>
      <c r="C128" s="1133"/>
      <c r="D128" s="1077"/>
      <c r="E128" s="1080"/>
      <c r="F128" s="252"/>
      <c r="G128" s="252"/>
      <c r="H128" s="252"/>
      <c r="I128" s="252"/>
      <c r="J128" s="411"/>
      <c r="K128" s="1185"/>
      <c r="L128" s="910"/>
      <c r="M128" s="910"/>
      <c r="N128" s="931"/>
      <c r="O128" s="910"/>
      <c r="P128" s="910"/>
      <c r="Q128" s="910"/>
      <c r="R128" s="910"/>
      <c r="S128" s="1101"/>
      <c r="T128" s="1101"/>
      <c r="U128" s="1104"/>
      <c r="V128" s="1107"/>
      <c r="W128" s="1101"/>
      <c r="X128" s="1101"/>
      <c r="Y128" s="1101"/>
      <c r="Z128" s="1101"/>
      <c r="AA128" s="1092"/>
      <c r="AB128" s="1093"/>
      <c r="AC128" s="30"/>
      <c r="AD128" s="244">
        <f>IF($C128=0,COUNTA($C$8:$C127),COUNTA($C$8:$C128))</f>
        <v>4</v>
      </c>
      <c r="AF128" s="59"/>
      <c r="AG128" s="56"/>
    </row>
    <row r="129" spans="1:33" ht="22.9" hidden="1" customHeight="1">
      <c r="A129" s="1068"/>
      <c r="B129" s="1178"/>
      <c r="C129" s="1133"/>
      <c r="D129" s="1077"/>
      <c r="E129" s="1079"/>
      <c r="F129" s="481"/>
      <c r="G129" s="481"/>
      <c r="H129" s="481"/>
      <c r="I129" s="481"/>
      <c r="J129" s="610"/>
      <c r="K129" s="1140"/>
      <c r="L129" s="910"/>
      <c r="M129" s="910"/>
      <c r="N129" s="931"/>
      <c r="O129" s="910"/>
      <c r="P129" s="910"/>
      <c r="Q129" s="910"/>
      <c r="R129" s="910"/>
      <c r="S129" s="1099"/>
      <c r="T129" s="1099"/>
      <c r="U129" s="1102"/>
      <c r="V129" s="1105"/>
      <c r="W129" s="1099"/>
      <c r="X129" s="1099"/>
      <c r="Y129" s="1099"/>
      <c r="Z129" s="1099"/>
      <c r="AA129" s="1092"/>
      <c r="AB129" s="1093"/>
      <c r="AC129" s="19"/>
      <c r="AD129" s="244">
        <f>IF($C129=0,COUNTA($C$8:$C128),COUNTA($C$8:$C129))</f>
        <v>4</v>
      </c>
      <c r="AF129" s="59"/>
      <c r="AG129" s="56"/>
    </row>
    <row r="130" spans="1:33" ht="22.9" hidden="1" customHeight="1">
      <c r="A130" s="1068"/>
      <c r="B130" s="1178"/>
      <c r="C130" s="1133"/>
      <c r="D130" s="1077"/>
      <c r="E130" s="1096"/>
      <c r="F130" s="566"/>
      <c r="G130" s="566"/>
      <c r="H130" s="566"/>
      <c r="I130" s="566"/>
      <c r="J130" s="606"/>
      <c r="K130" s="1141"/>
      <c r="L130" s="910"/>
      <c r="M130" s="910"/>
      <c r="N130" s="931"/>
      <c r="O130" s="910"/>
      <c r="P130" s="910"/>
      <c r="Q130" s="910"/>
      <c r="R130" s="910"/>
      <c r="S130" s="1113"/>
      <c r="T130" s="1113"/>
      <c r="U130" s="1109"/>
      <c r="V130" s="1111"/>
      <c r="W130" s="1113"/>
      <c r="X130" s="1113"/>
      <c r="Y130" s="1113"/>
      <c r="Z130" s="1113"/>
      <c r="AA130" s="1092"/>
      <c r="AB130" s="1093"/>
      <c r="AC130" s="19"/>
      <c r="AD130" s="244">
        <f>IF($C130=0,COUNTA($C$8:$C129),COUNTA($C$8:$C130))</f>
        <v>4</v>
      </c>
      <c r="AF130" s="59"/>
      <c r="AG130" s="56"/>
    </row>
    <row r="131" spans="1:33" ht="22.9" hidden="1" customHeight="1">
      <c r="A131" s="1068"/>
      <c r="B131" s="1178"/>
      <c r="C131" s="1133"/>
      <c r="D131" s="1077"/>
      <c r="E131" s="1096"/>
      <c r="F131" s="566"/>
      <c r="G131" s="566"/>
      <c r="H131" s="566"/>
      <c r="I131" s="566"/>
      <c r="J131" s="606"/>
      <c r="K131" s="1141"/>
      <c r="L131" s="910"/>
      <c r="M131" s="910"/>
      <c r="N131" s="931"/>
      <c r="O131" s="910"/>
      <c r="P131" s="910"/>
      <c r="Q131" s="910"/>
      <c r="R131" s="910"/>
      <c r="S131" s="1113"/>
      <c r="T131" s="1113"/>
      <c r="U131" s="1109"/>
      <c r="V131" s="1111"/>
      <c r="W131" s="1113"/>
      <c r="X131" s="1113"/>
      <c r="Y131" s="1113"/>
      <c r="Z131" s="1113"/>
      <c r="AA131" s="1092"/>
      <c r="AB131" s="1093"/>
      <c r="AC131" s="19"/>
      <c r="AD131" s="244">
        <f>IF($C131=0,COUNTA($C$8:$C130),COUNTA($C$8:$C131))</f>
        <v>4</v>
      </c>
      <c r="AF131" s="59"/>
      <c r="AG131" s="56"/>
    </row>
    <row r="132" spans="1:33" ht="22.9" hidden="1" customHeight="1">
      <c r="A132" s="1068"/>
      <c r="B132" s="1178"/>
      <c r="C132" s="1133"/>
      <c r="D132" s="1077"/>
      <c r="E132" s="1096"/>
      <c r="F132" s="566"/>
      <c r="G132" s="566"/>
      <c r="H132" s="566"/>
      <c r="I132" s="566"/>
      <c r="J132" s="606"/>
      <c r="K132" s="1141"/>
      <c r="L132" s="910"/>
      <c r="M132" s="910"/>
      <c r="N132" s="931"/>
      <c r="O132" s="910"/>
      <c r="P132" s="910"/>
      <c r="Q132" s="910"/>
      <c r="R132" s="910"/>
      <c r="S132" s="1113"/>
      <c r="T132" s="1113"/>
      <c r="U132" s="1109"/>
      <c r="V132" s="1111"/>
      <c r="W132" s="1113"/>
      <c r="X132" s="1113"/>
      <c r="Y132" s="1113"/>
      <c r="Z132" s="1113"/>
      <c r="AA132" s="1092"/>
      <c r="AB132" s="1093"/>
      <c r="AC132" s="19"/>
      <c r="AD132" s="244">
        <f>IF($C132=0,COUNTA($C$8:$C131),COUNTA($C$8:$C132))</f>
        <v>4</v>
      </c>
      <c r="AF132" s="59"/>
      <c r="AG132" s="56"/>
    </row>
    <row r="133" spans="1:33" ht="22.9" hidden="1" customHeight="1" thickBot="1">
      <c r="A133" s="1068"/>
      <c r="B133" s="1178"/>
      <c r="C133" s="1133"/>
      <c r="D133" s="1077"/>
      <c r="E133" s="1096"/>
      <c r="F133" s="566"/>
      <c r="G133" s="566"/>
      <c r="H133" s="566"/>
      <c r="I133" s="566"/>
      <c r="J133" s="606"/>
      <c r="K133" s="1141"/>
      <c r="L133" s="910"/>
      <c r="M133" s="910"/>
      <c r="N133" s="931"/>
      <c r="O133" s="910"/>
      <c r="P133" s="910"/>
      <c r="Q133" s="910"/>
      <c r="R133" s="910"/>
      <c r="S133" s="1113"/>
      <c r="T133" s="1113"/>
      <c r="U133" s="1109"/>
      <c r="V133" s="1111"/>
      <c r="W133" s="1113"/>
      <c r="X133" s="1113"/>
      <c r="Y133" s="1113"/>
      <c r="Z133" s="1113"/>
      <c r="AA133" s="1092"/>
      <c r="AB133" s="1093"/>
      <c r="AC133" s="19"/>
      <c r="AD133" s="244">
        <f>IF($C133=0,COUNTA($C$8:$C132),COUNTA($C$8:$C133))</f>
        <v>4</v>
      </c>
      <c r="AF133" s="59"/>
      <c r="AG133" s="56"/>
    </row>
    <row r="134" spans="1:33" ht="22.9" hidden="1" customHeight="1">
      <c r="A134" s="1068"/>
      <c r="B134" s="1178"/>
      <c r="C134" s="1133"/>
      <c r="D134" s="1077"/>
      <c r="E134" s="1096"/>
      <c r="F134" s="566"/>
      <c r="G134" s="566"/>
      <c r="H134" s="566"/>
      <c r="I134" s="566"/>
      <c r="J134" s="606"/>
      <c r="K134" s="1098"/>
      <c r="L134" s="910"/>
      <c r="M134" s="910"/>
      <c r="N134" s="931"/>
      <c r="O134" s="910"/>
      <c r="P134" s="910"/>
      <c r="Q134" s="910"/>
      <c r="R134" s="910"/>
      <c r="S134" s="1113"/>
      <c r="T134" s="1113"/>
      <c r="U134" s="1109"/>
      <c r="V134" s="1111"/>
      <c r="W134" s="1113"/>
      <c r="X134" s="1113"/>
      <c r="Y134" s="1113"/>
      <c r="Z134" s="1113"/>
      <c r="AA134" s="1092"/>
      <c r="AB134" s="1093"/>
      <c r="AC134" s="19"/>
      <c r="AD134" s="244">
        <f>IF($C134=0,COUNTA($C$8:$C133),COUNTA($C$8:$C134))</f>
        <v>4</v>
      </c>
      <c r="AF134" s="59"/>
      <c r="AG134" s="56"/>
    </row>
    <row r="135" spans="1:33" ht="22.9" hidden="1" customHeight="1">
      <c r="A135" s="1068"/>
      <c r="B135" s="1178"/>
      <c r="C135" s="1133"/>
      <c r="D135" s="1077"/>
      <c r="E135" s="1096"/>
      <c r="F135" s="566"/>
      <c r="G135" s="566"/>
      <c r="H135" s="566"/>
      <c r="I135" s="566"/>
      <c r="J135" s="606"/>
      <c r="K135" s="1098"/>
      <c r="L135" s="910"/>
      <c r="M135" s="910"/>
      <c r="N135" s="931"/>
      <c r="O135" s="910"/>
      <c r="P135" s="910"/>
      <c r="Q135" s="910"/>
      <c r="R135" s="910"/>
      <c r="S135" s="1113"/>
      <c r="T135" s="1113"/>
      <c r="U135" s="1109"/>
      <c r="V135" s="1111"/>
      <c r="W135" s="1113"/>
      <c r="X135" s="1113"/>
      <c r="Y135" s="1113"/>
      <c r="Z135" s="1113"/>
      <c r="AA135" s="1092"/>
      <c r="AB135" s="1093"/>
      <c r="AC135" s="19"/>
      <c r="AD135" s="244">
        <f>IF($C135=0,COUNTA($C$8:$C134),COUNTA($C$8:$C135))</f>
        <v>4</v>
      </c>
      <c r="AF135" s="59"/>
      <c r="AG135" s="56"/>
    </row>
    <row r="136" spans="1:33" ht="22.9" hidden="1" customHeight="1">
      <c r="A136" s="1068"/>
      <c r="B136" s="1178"/>
      <c r="C136" s="1133"/>
      <c r="D136" s="1077"/>
      <c r="E136" s="1096"/>
      <c r="F136" s="566"/>
      <c r="G136" s="566"/>
      <c r="H136" s="566"/>
      <c r="I136" s="566"/>
      <c r="J136" s="606"/>
      <c r="K136" s="1098"/>
      <c r="L136" s="910"/>
      <c r="M136" s="910"/>
      <c r="N136" s="931"/>
      <c r="O136" s="910"/>
      <c r="P136" s="910"/>
      <c r="Q136" s="910"/>
      <c r="R136" s="910"/>
      <c r="S136" s="1113"/>
      <c r="T136" s="1113"/>
      <c r="U136" s="1109"/>
      <c r="V136" s="1111"/>
      <c r="W136" s="1113"/>
      <c r="X136" s="1113"/>
      <c r="Y136" s="1113"/>
      <c r="Z136" s="1113"/>
      <c r="AA136" s="1092"/>
      <c r="AB136" s="1093"/>
      <c r="AC136" s="19"/>
      <c r="AD136" s="244">
        <f>IF($C136=0,COUNTA($C$8:$C134),COUNTA($C$8:$C136))</f>
        <v>4</v>
      </c>
      <c r="AF136" s="59"/>
      <c r="AG136" s="56"/>
    </row>
    <row r="137" spans="1:33" ht="22.9" hidden="1" customHeight="1">
      <c r="A137" s="1068"/>
      <c r="B137" s="1178"/>
      <c r="C137" s="1133"/>
      <c r="D137" s="1077"/>
      <c r="E137" s="1096"/>
      <c r="F137" s="566"/>
      <c r="G137" s="566"/>
      <c r="H137" s="566"/>
      <c r="I137" s="566"/>
      <c r="J137" s="606"/>
      <c r="K137" s="1098"/>
      <c r="L137" s="910"/>
      <c r="M137" s="910"/>
      <c r="N137" s="931"/>
      <c r="O137" s="910"/>
      <c r="P137" s="910"/>
      <c r="Q137" s="910"/>
      <c r="R137" s="910"/>
      <c r="S137" s="1113"/>
      <c r="T137" s="1113"/>
      <c r="U137" s="1109"/>
      <c r="V137" s="1111"/>
      <c r="W137" s="1113"/>
      <c r="X137" s="1113"/>
      <c r="Y137" s="1113"/>
      <c r="Z137" s="1113"/>
      <c r="AA137" s="1092"/>
      <c r="AB137" s="1093"/>
      <c r="AC137" s="19"/>
      <c r="AD137" s="244">
        <f>IF($C137=0,COUNTA($C$8:$C135),COUNTA($C$8:$C137))</f>
        <v>4</v>
      </c>
      <c r="AF137" s="59"/>
      <c r="AG137" s="56"/>
    </row>
    <row r="138" spans="1:33" ht="22.9" hidden="1" customHeight="1" thickBot="1">
      <c r="A138" s="1068"/>
      <c r="B138" s="1178"/>
      <c r="C138" s="1133"/>
      <c r="D138" s="1077"/>
      <c r="E138" s="1080"/>
      <c r="F138" s="549"/>
      <c r="G138" s="549"/>
      <c r="H138" s="549"/>
      <c r="I138" s="490"/>
      <c r="J138" s="623"/>
      <c r="K138" s="1082"/>
      <c r="L138" s="910"/>
      <c r="M138" s="910"/>
      <c r="N138" s="931"/>
      <c r="O138" s="910"/>
      <c r="P138" s="910"/>
      <c r="Q138" s="910"/>
      <c r="R138" s="910"/>
      <c r="S138" s="1124"/>
      <c r="T138" s="1124"/>
      <c r="U138" s="1125"/>
      <c r="V138" s="1126"/>
      <c r="W138" s="1124"/>
      <c r="X138" s="1124"/>
      <c r="Y138" s="1124"/>
      <c r="Z138" s="1124"/>
      <c r="AA138" s="1092"/>
      <c r="AB138" s="1093"/>
      <c r="AC138" s="19"/>
      <c r="AD138" s="244">
        <f>IF($C138=0,COUNTA($C$8:$C137),COUNTA($C$8:$C138))</f>
        <v>4</v>
      </c>
      <c r="AF138" s="59"/>
      <c r="AG138" s="56"/>
    </row>
    <row r="139" spans="1:33" ht="22.9" hidden="1" customHeight="1">
      <c r="A139" s="1068"/>
      <c r="B139" s="1178"/>
      <c r="C139" s="1133"/>
      <c r="D139" s="1077"/>
      <c r="E139" s="1120"/>
      <c r="F139" s="481"/>
      <c r="G139" s="481"/>
      <c r="H139" s="481"/>
      <c r="I139" s="481"/>
      <c r="J139" s="610"/>
      <c r="K139" s="1140"/>
      <c r="L139" s="910"/>
      <c r="M139" s="910"/>
      <c r="N139" s="931"/>
      <c r="O139" s="910"/>
      <c r="P139" s="910"/>
      <c r="Q139" s="910"/>
      <c r="R139" s="910"/>
      <c r="S139" s="1099"/>
      <c r="T139" s="1099"/>
      <c r="U139" s="1102"/>
      <c r="V139" s="1105"/>
      <c r="W139" s="1099"/>
      <c r="X139" s="1099"/>
      <c r="Y139" s="1099"/>
      <c r="Z139" s="1099"/>
      <c r="AA139" s="1092"/>
      <c r="AB139" s="1093"/>
      <c r="AC139" s="19"/>
      <c r="AD139" s="244">
        <f>IF($C139=0,COUNTA($C$8:$C138),COUNTA($C$8:$C139))</f>
        <v>4</v>
      </c>
      <c r="AF139" s="59"/>
      <c r="AG139" s="56"/>
    </row>
    <row r="140" spans="1:33" ht="22.9" hidden="1" customHeight="1" thickBot="1">
      <c r="A140" s="1068"/>
      <c r="B140" s="1178"/>
      <c r="C140" s="1133"/>
      <c r="D140" s="1077"/>
      <c r="E140" s="1121"/>
      <c r="F140" s="550"/>
      <c r="G140" s="550"/>
      <c r="H140" s="549"/>
      <c r="I140" s="549"/>
      <c r="J140" s="611"/>
      <c r="K140" s="1188"/>
      <c r="L140" s="910"/>
      <c r="M140" s="910"/>
      <c r="N140" s="931"/>
      <c r="O140" s="910"/>
      <c r="P140" s="910"/>
      <c r="Q140" s="910"/>
      <c r="R140" s="910"/>
      <c r="S140" s="1101"/>
      <c r="T140" s="1101"/>
      <c r="U140" s="1104"/>
      <c r="V140" s="1107"/>
      <c r="W140" s="1101"/>
      <c r="X140" s="1101"/>
      <c r="Y140" s="1101"/>
      <c r="Z140" s="1101"/>
      <c r="AA140" s="1092"/>
      <c r="AB140" s="1093"/>
      <c r="AC140" s="19"/>
      <c r="AD140" s="244">
        <f>IF($C140=0,COUNTA($C$8:$C139),COUNTA($C$8:$C140))</f>
        <v>4</v>
      </c>
      <c r="AF140" s="59"/>
      <c r="AG140" s="56"/>
    </row>
    <row r="141" spans="1:33" ht="22.9" hidden="1" customHeight="1">
      <c r="A141" s="1068"/>
      <c r="B141" s="1178"/>
      <c r="C141" s="1133"/>
      <c r="D141" s="1077"/>
      <c r="E141" s="1079"/>
      <c r="F141" s="408"/>
      <c r="G141" s="462"/>
      <c r="H141" s="462"/>
      <c r="I141" s="481"/>
      <c r="J141" s="547"/>
      <c r="K141" s="1097"/>
      <c r="L141" s="910"/>
      <c r="M141" s="910"/>
      <c r="N141" s="931"/>
      <c r="O141" s="910"/>
      <c r="P141" s="910"/>
      <c r="Q141" s="910"/>
      <c r="R141" s="910"/>
      <c r="S141" s="1099"/>
      <c r="T141" s="1099"/>
      <c r="U141" s="1102"/>
      <c r="V141" s="1105"/>
      <c r="W141" s="1099"/>
      <c r="X141" s="1099"/>
      <c r="Y141" s="1099"/>
      <c r="Z141" s="1099"/>
      <c r="AA141" s="1092"/>
      <c r="AB141" s="1093"/>
      <c r="AC141" s="19"/>
      <c r="AD141" s="244">
        <f>IF($C141=0,COUNTA($C$8:$C140),COUNTA($C$8:$C141))</f>
        <v>4</v>
      </c>
      <c r="AF141" s="59"/>
      <c r="AG141" s="56"/>
    </row>
    <row r="142" spans="1:33" ht="22.9" hidden="1" customHeight="1">
      <c r="A142" s="1068"/>
      <c r="B142" s="1178"/>
      <c r="C142" s="1133"/>
      <c r="D142" s="1077"/>
      <c r="E142" s="1096"/>
      <c r="F142" s="417"/>
      <c r="G142" s="511"/>
      <c r="H142" s="511"/>
      <c r="I142" s="511"/>
      <c r="J142" s="548"/>
      <c r="K142" s="1189"/>
      <c r="L142" s="910"/>
      <c r="M142" s="910"/>
      <c r="N142" s="931"/>
      <c r="O142" s="910"/>
      <c r="P142" s="910"/>
      <c r="Q142" s="910"/>
      <c r="R142" s="910"/>
      <c r="S142" s="1100"/>
      <c r="T142" s="1100"/>
      <c r="U142" s="1103"/>
      <c r="V142" s="1106"/>
      <c r="W142" s="1100"/>
      <c r="X142" s="1100"/>
      <c r="Y142" s="1100"/>
      <c r="Z142" s="1100"/>
      <c r="AA142" s="1092"/>
      <c r="AB142" s="1093"/>
      <c r="AC142" s="19"/>
      <c r="AD142" s="244">
        <f>IF($C142=0,COUNTA($C$8:$C141),COUNTA($C$8:$C142))</f>
        <v>4</v>
      </c>
      <c r="AF142" s="59"/>
      <c r="AG142" s="56"/>
    </row>
    <row r="143" spans="1:33" ht="22.9" hidden="1" customHeight="1">
      <c r="A143" s="1068"/>
      <c r="B143" s="1178"/>
      <c r="C143" s="1133"/>
      <c r="D143" s="1077"/>
      <c r="E143" s="1096"/>
      <c r="F143" s="511"/>
      <c r="G143" s="511"/>
      <c r="H143" s="511"/>
      <c r="I143" s="511"/>
      <c r="J143" s="548"/>
      <c r="K143" s="1189"/>
      <c r="L143" s="910"/>
      <c r="M143" s="910"/>
      <c r="N143" s="931"/>
      <c r="O143" s="910"/>
      <c r="P143" s="910"/>
      <c r="Q143" s="910"/>
      <c r="R143" s="910"/>
      <c r="S143" s="1100"/>
      <c r="T143" s="1100"/>
      <c r="U143" s="1103"/>
      <c r="V143" s="1106"/>
      <c r="W143" s="1100"/>
      <c r="X143" s="1100"/>
      <c r="Y143" s="1100"/>
      <c r="Z143" s="1100"/>
      <c r="AA143" s="1092"/>
      <c r="AB143" s="1093"/>
      <c r="AC143" s="19"/>
      <c r="AD143" s="244">
        <f>IF($C143=0,COUNTA($C$8:$C142),COUNTA($C$8:$C143))</f>
        <v>4</v>
      </c>
      <c r="AF143" s="59"/>
      <c r="AG143" s="56"/>
    </row>
    <row r="144" spans="1:33" ht="22.9" hidden="1" customHeight="1">
      <c r="A144" s="1068"/>
      <c r="B144" s="1178"/>
      <c r="C144" s="1133"/>
      <c r="D144" s="1077"/>
      <c r="E144" s="1096"/>
      <c r="F144" s="511"/>
      <c r="G144" s="511"/>
      <c r="H144" s="511"/>
      <c r="I144" s="511"/>
      <c r="J144" s="548"/>
      <c r="K144" s="1189"/>
      <c r="L144" s="910"/>
      <c r="M144" s="910"/>
      <c r="N144" s="931"/>
      <c r="O144" s="910"/>
      <c r="P144" s="910"/>
      <c r="Q144" s="910"/>
      <c r="R144" s="910"/>
      <c r="S144" s="1100"/>
      <c r="T144" s="1100"/>
      <c r="U144" s="1103"/>
      <c r="V144" s="1106"/>
      <c r="W144" s="1100"/>
      <c r="X144" s="1100"/>
      <c r="Y144" s="1100"/>
      <c r="Z144" s="1100"/>
      <c r="AA144" s="1092"/>
      <c r="AB144" s="1093"/>
      <c r="AC144" s="19"/>
      <c r="AD144" s="244">
        <f>IF($C144=0,COUNTA($C$8:$C143),COUNTA($C$8:$C144))</f>
        <v>4</v>
      </c>
      <c r="AF144" s="59"/>
      <c r="AG144" s="56"/>
    </row>
    <row r="145" spans="1:33" ht="22.9" hidden="1" customHeight="1" thickBot="1">
      <c r="A145" s="1068"/>
      <c r="B145" s="1178"/>
      <c r="C145" s="1133"/>
      <c r="D145" s="1077"/>
      <c r="E145" s="1096"/>
      <c r="F145" s="511"/>
      <c r="G145" s="511"/>
      <c r="H145" s="511"/>
      <c r="I145" s="511"/>
      <c r="J145" s="548"/>
      <c r="K145" s="1189"/>
      <c r="L145" s="910"/>
      <c r="M145" s="910"/>
      <c r="N145" s="931"/>
      <c r="O145" s="910"/>
      <c r="P145" s="910"/>
      <c r="Q145" s="910"/>
      <c r="R145" s="910"/>
      <c r="S145" s="1100"/>
      <c r="T145" s="1100"/>
      <c r="U145" s="1103"/>
      <c r="V145" s="1106"/>
      <c r="W145" s="1100"/>
      <c r="X145" s="1100"/>
      <c r="Y145" s="1100"/>
      <c r="Z145" s="1100"/>
      <c r="AA145" s="1092"/>
      <c r="AB145" s="1093"/>
      <c r="AC145" s="19"/>
      <c r="AD145" s="244">
        <f>IF($C145=0,COUNTA($C$8:$C144),COUNTA($C$8:$C145))</f>
        <v>4</v>
      </c>
      <c r="AF145" s="59"/>
      <c r="AG145" s="56"/>
    </row>
    <row r="146" spans="1:33" ht="22.9" hidden="1" customHeight="1">
      <c r="A146" s="1068"/>
      <c r="B146" s="1178"/>
      <c r="C146" s="1133"/>
      <c r="D146" s="1077"/>
      <c r="E146" s="1096"/>
      <c r="F146" s="511"/>
      <c r="G146" s="511"/>
      <c r="H146" s="511"/>
      <c r="I146" s="511"/>
      <c r="J146" s="548"/>
      <c r="K146" s="1189"/>
      <c r="L146" s="910"/>
      <c r="M146" s="910"/>
      <c r="N146" s="931"/>
      <c r="O146" s="910"/>
      <c r="P146" s="910"/>
      <c r="Q146" s="910"/>
      <c r="R146" s="910"/>
      <c r="S146" s="1100"/>
      <c r="T146" s="1100"/>
      <c r="U146" s="1103"/>
      <c r="V146" s="1106"/>
      <c r="W146" s="1100"/>
      <c r="X146" s="1100"/>
      <c r="Y146" s="1100"/>
      <c r="Z146" s="1100"/>
      <c r="AA146" s="1092"/>
      <c r="AB146" s="1093"/>
      <c r="AC146" s="19"/>
      <c r="AD146" s="244">
        <f>IF($C146=0,COUNTA($C$8:$C143),COUNTA($C$8:$C146))</f>
        <v>4</v>
      </c>
      <c r="AF146" s="59"/>
      <c r="AG146" s="56"/>
    </row>
    <row r="147" spans="1:33" ht="22.9" hidden="1" customHeight="1">
      <c r="A147" s="1068"/>
      <c r="B147" s="1178"/>
      <c r="C147" s="1133"/>
      <c r="D147" s="1077"/>
      <c r="E147" s="1096"/>
      <c r="F147" s="511"/>
      <c r="G147" s="511"/>
      <c r="H147" s="511"/>
      <c r="I147" s="511"/>
      <c r="J147" s="396"/>
      <c r="K147" s="1189"/>
      <c r="L147" s="910"/>
      <c r="M147" s="910"/>
      <c r="N147" s="931"/>
      <c r="O147" s="910"/>
      <c r="P147" s="910"/>
      <c r="Q147" s="910"/>
      <c r="R147" s="910"/>
      <c r="S147" s="1100"/>
      <c r="T147" s="1100"/>
      <c r="U147" s="1103"/>
      <c r="V147" s="1106"/>
      <c r="W147" s="1100"/>
      <c r="X147" s="1100"/>
      <c r="Y147" s="1100"/>
      <c r="Z147" s="1100"/>
      <c r="AA147" s="1092"/>
      <c r="AB147" s="1093"/>
      <c r="AC147" s="19"/>
      <c r="AD147" s="244">
        <f>IF($C147=0,COUNTA($C$8:$C146),COUNTA($C$8:$C147))</f>
        <v>4</v>
      </c>
      <c r="AF147" s="59"/>
      <c r="AG147" s="56"/>
    </row>
    <row r="148" spans="1:33" ht="22.9" hidden="1" customHeight="1">
      <c r="A148" s="1068"/>
      <c r="B148" s="1178"/>
      <c r="C148" s="1133"/>
      <c r="D148" s="1077"/>
      <c r="E148" s="1096"/>
      <c r="F148" s="511"/>
      <c r="G148" s="511"/>
      <c r="H148" s="511"/>
      <c r="I148" s="511"/>
      <c r="J148" s="548"/>
      <c r="K148" s="1189"/>
      <c r="L148" s="910"/>
      <c r="M148" s="910"/>
      <c r="N148" s="931"/>
      <c r="O148" s="910"/>
      <c r="P148" s="910"/>
      <c r="Q148" s="910"/>
      <c r="R148" s="910"/>
      <c r="S148" s="1100"/>
      <c r="T148" s="1100"/>
      <c r="U148" s="1103"/>
      <c r="V148" s="1106"/>
      <c r="W148" s="1100"/>
      <c r="X148" s="1100"/>
      <c r="Y148" s="1100"/>
      <c r="Z148" s="1100"/>
      <c r="AA148" s="1092"/>
      <c r="AB148" s="1093"/>
      <c r="AC148" s="19"/>
      <c r="AD148" s="244">
        <f>IF($C148=0,COUNTA($C$8:$C145),COUNTA($C$8:$C148))</f>
        <v>4</v>
      </c>
      <c r="AF148" s="59"/>
      <c r="AG148" s="56"/>
    </row>
    <row r="149" spans="1:33" ht="22.9" hidden="1" customHeight="1">
      <c r="A149" s="1068"/>
      <c r="B149" s="1178"/>
      <c r="C149" s="1133"/>
      <c r="D149" s="1077"/>
      <c r="E149" s="1096"/>
      <c r="F149" s="511"/>
      <c r="G149" s="511"/>
      <c r="H149" s="511"/>
      <c r="I149" s="511"/>
      <c r="J149" s="396"/>
      <c r="K149" s="1189"/>
      <c r="L149" s="910"/>
      <c r="M149" s="910"/>
      <c r="N149" s="931"/>
      <c r="O149" s="910"/>
      <c r="P149" s="910"/>
      <c r="Q149" s="910"/>
      <c r="R149" s="910"/>
      <c r="S149" s="1113"/>
      <c r="T149" s="1113"/>
      <c r="U149" s="1109"/>
      <c r="V149" s="1111"/>
      <c r="W149" s="1113"/>
      <c r="X149" s="1113"/>
      <c r="Y149" s="1113"/>
      <c r="Z149" s="1113"/>
      <c r="AA149" s="1092"/>
      <c r="AB149" s="1093"/>
      <c r="AC149" s="19"/>
      <c r="AD149" s="244">
        <f>IF($C149=0,COUNTA($C$8:$C148),COUNTA($C$8:$C149))</f>
        <v>4</v>
      </c>
      <c r="AF149" s="59"/>
      <c r="AG149" s="56"/>
    </row>
    <row r="150" spans="1:33" ht="22.9" hidden="1" customHeight="1" thickBot="1">
      <c r="A150" s="1068"/>
      <c r="B150" s="1178"/>
      <c r="C150" s="1133"/>
      <c r="D150" s="1077"/>
      <c r="E150" s="1096"/>
      <c r="F150" s="511"/>
      <c r="G150" s="511"/>
      <c r="H150" s="549"/>
      <c r="I150" s="549"/>
      <c r="J150" s="611"/>
      <c r="K150" s="1171"/>
      <c r="L150" s="910"/>
      <c r="M150" s="910"/>
      <c r="N150" s="931"/>
      <c r="O150" s="910"/>
      <c r="P150" s="910"/>
      <c r="Q150" s="910"/>
      <c r="R150" s="910"/>
      <c r="S150" s="1124"/>
      <c r="T150" s="1124"/>
      <c r="U150" s="1125"/>
      <c r="V150" s="1126"/>
      <c r="W150" s="1124"/>
      <c r="X150" s="1124"/>
      <c r="Y150" s="1124"/>
      <c r="Z150" s="1124"/>
      <c r="AA150" s="1092"/>
      <c r="AB150" s="1093"/>
      <c r="AC150" s="19"/>
      <c r="AD150" s="244">
        <f>IF($C150=0,COUNTA($C$8:$C149),COUNTA($C$8:$C150))</f>
        <v>4</v>
      </c>
      <c r="AF150" s="59"/>
      <c r="AG150" s="56"/>
    </row>
    <row r="151" spans="1:33" ht="22.9" hidden="1" customHeight="1" thickBot="1">
      <c r="A151" s="1068"/>
      <c r="B151" s="1178"/>
      <c r="C151" s="1133"/>
      <c r="D151" s="1077"/>
      <c r="E151" s="629" t="s">
        <v>542</v>
      </c>
      <c r="F151" s="688" t="s">
        <v>718</v>
      </c>
      <c r="G151" s="582"/>
      <c r="H151" s="582"/>
      <c r="I151" s="582"/>
      <c r="J151" s="574"/>
      <c r="K151" s="630"/>
      <c r="L151" s="910"/>
      <c r="M151" s="910"/>
      <c r="N151" s="931"/>
      <c r="O151" s="910"/>
      <c r="P151" s="910"/>
      <c r="Q151" s="910"/>
      <c r="R151" s="910"/>
      <c r="S151" s="405"/>
      <c r="T151" s="405"/>
      <c r="U151" s="406"/>
      <c r="V151" s="407"/>
      <c r="W151" s="405"/>
      <c r="X151" s="405"/>
      <c r="Y151" s="405"/>
      <c r="Z151" s="405"/>
      <c r="AA151" s="1092"/>
      <c r="AB151" s="1093"/>
      <c r="AC151" s="19"/>
      <c r="AF151" s="59"/>
      <c r="AG151" s="56"/>
    </row>
    <row r="152" spans="1:33" ht="22.9" hidden="1" customHeight="1" thickBot="1">
      <c r="A152" s="1069"/>
      <c r="B152" s="1179"/>
      <c r="C152" s="1158"/>
      <c r="D152" s="1078"/>
      <c r="E152" s="631"/>
      <c r="F152" s="1190"/>
      <c r="G152" s="1191"/>
      <c r="H152" s="1191"/>
      <c r="I152" s="1191"/>
      <c r="J152" s="632"/>
      <c r="K152" s="633" t="s">
        <v>455</v>
      </c>
      <c r="L152" s="914"/>
      <c r="M152" s="914"/>
      <c r="N152" s="932"/>
      <c r="O152" s="914"/>
      <c r="P152" s="914"/>
      <c r="Q152" s="914"/>
      <c r="R152" s="914"/>
      <c r="S152" s="452"/>
      <c r="T152" s="452"/>
      <c r="U152" s="501"/>
      <c r="V152" s="454"/>
      <c r="W152" s="452"/>
      <c r="X152" s="452"/>
      <c r="Y152" s="452"/>
      <c r="Z152" s="452"/>
      <c r="AA152" s="1094"/>
      <c r="AB152" s="1095"/>
      <c r="AC152" s="19"/>
      <c r="AD152" s="244">
        <f>IF($C152=0,COUNTA($C$8:$C150),COUNTA($C$8:$C152))</f>
        <v>4</v>
      </c>
      <c r="AF152" s="59"/>
      <c r="AG152" s="56"/>
    </row>
    <row r="153" spans="1:33" ht="22.9" customHeight="1" thickTop="1" thickBot="1">
      <c r="A153" s="1129">
        <v>45576</v>
      </c>
      <c r="B153" s="1177" t="s">
        <v>470</v>
      </c>
      <c r="C153" s="1132">
        <v>1368</v>
      </c>
      <c r="D153" s="1135" t="str">
        <f>E153</f>
        <v>麥片飯</v>
      </c>
      <c r="E153" s="1136" t="s">
        <v>331</v>
      </c>
      <c r="F153" s="689" t="s">
        <v>719</v>
      </c>
      <c r="G153" s="502">
        <v>8</v>
      </c>
      <c r="H153" s="634">
        <f>MROUND(INDEX($C:$C,MATCH(AD153,$AD:$AD,0))*G153/1000,1)</f>
        <v>11</v>
      </c>
      <c r="I153" s="588" t="str">
        <f>MROUND(H153,3)&amp;+"K"</f>
        <v>12K</v>
      </c>
      <c r="J153" s="502"/>
      <c r="K153" s="1201" t="s">
        <v>146</v>
      </c>
      <c r="L153" s="1186">
        <v>5.5</v>
      </c>
      <c r="M153" s="1186">
        <v>2</v>
      </c>
      <c r="N153" s="1187">
        <v>1.5</v>
      </c>
      <c r="O153" s="1186">
        <v>1</v>
      </c>
      <c r="P153" s="1186">
        <v>2.5</v>
      </c>
      <c r="Q153" s="1186">
        <v>0</v>
      </c>
      <c r="R153" s="1204">
        <f>SUM(L153*70)+(M153*75)+(N153*25)+(O153*60)+(P153*45)+(Q153*150)</f>
        <v>745</v>
      </c>
      <c r="S153" s="1143"/>
      <c r="T153" s="1143"/>
      <c r="U153" s="1150"/>
      <c r="V153" s="1151"/>
      <c r="W153" s="1143"/>
      <c r="X153" s="1143"/>
      <c r="Y153" s="1143"/>
      <c r="Z153" s="1143"/>
      <c r="AA153" s="1144"/>
      <c r="AB153" s="1207"/>
      <c r="AC153" s="19"/>
      <c r="AD153" s="244">
        <f>IF($C153=0,COUNTA($C$8:$C152),COUNTA($C$8:$C153))</f>
        <v>5</v>
      </c>
      <c r="AF153" s="59"/>
      <c r="AG153" s="56"/>
    </row>
    <row r="154" spans="1:33" ht="22.9" hidden="1" customHeight="1" thickBot="1">
      <c r="A154" s="1068"/>
      <c r="B154" s="1077"/>
      <c r="C154" s="1133"/>
      <c r="D154" s="1077"/>
      <c r="E154" s="1200"/>
      <c r="F154" s="504"/>
      <c r="G154" s="505"/>
      <c r="H154" s="505">
        <f>MROUND(INDEX($C:$C,MATCH(AD154,$AD:$AD,0))*G154/1000,1)</f>
        <v>0</v>
      </c>
      <c r="I154" s="505" t="str">
        <f>MROUND(H154,1)&amp;+"K"</f>
        <v>0K</v>
      </c>
      <c r="J154" s="506"/>
      <c r="K154" s="1202"/>
      <c r="L154" s="1205"/>
      <c r="M154" s="1205"/>
      <c r="N154" s="1205"/>
      <c r="O154" s="1205"/>
      <c r="P154" s="1205"/>
      <c r="Q154" s="1205"/>
      <c r="R154" s="1205"/>
      <c r="S154" s="1124"/>
      <c r="T154" s="1124"/>
      <c r="U154" s="1125"/>
      <c r="V154" s="1126"/>
      <c r="W154" s="1124"/>
      <c r="X154" s="1124"/>
      <c r="Y154" s="1124"/>
      <c r="Z154" s="1124"/>
      <c r="AA154" s="1208"/>
      <c r="AB154" s="1209"/>
      <c r="AC154" s="19"/>
      <c r="AD154" s="244">
        <f>IF($C154=0,COUNTA($C$8:$C153),COUNTA($C$8:$C154))</f>
        <v>5</v>
      </c>
      <c r="AF154" s="59"/>
      <c r="AG154" s="56"/>
    </row>
    <row r="155" spans="1:33" ht="22.9" customHeight="1">
      <c r="A155" s="1192"/>
      <c r="B155" s="1194"/>
      <c r="C155" s="1196"/>
      <c r="D155" s="1198"/>
      <c r="E155" s="1212" t="s">
        <v>701</v>
      </c>
      <c r="F155" s="682" t="s">
        <v>760</v>
      </c>
      <c r="G155" s="150">
        <v>87</v>
      </c>
      <c r="H155" s="408">
        <f>MROUND(INDEX($C:$C,MATCH(AD155,$AD:$AD,0))*G155/1000,3)</f>
        <v>120</v>
      </c>
      <c r="I155" s="481" t="str">
        <f t="shared" ref="I155:I161" si="20">H155&amp;+"K"</f>
        <v>120K</v>
      </c>
      <c r="J155" s="600"/>
      <c r="K155" s="1081" t="s">
        <v>707</v>
      </c>
      <c r="L155" s="1205"/>
      <c r="M155" s="1205"/>
      <c r="N155" s="1205"/>
      <c r="O155" s="1205"/>
      <c r="P155" s="1205"/>
      <c r="Q155" s="1205"/>
      <c r="R155" s="1205"/>
      <c r="S155" s="1099"/>
      <c r="T155" s="1099"/>
      <c r="U155" s="1102"/>
      <c r="V155" s="1105"/>
      <c r="W155" s="1099"/>
      <c r="X155" s="1099"/>
      <c r="Y155" s="1099"/>
      <c r="Z155" s="1099"/>
      <c r="AA155" s="1208"/>
      <c r="AB155" s="1209"/>
      <c r="AC155" s="19"/>
      <c r="AD155" s="244">
        <f>IF($C155=0,COUNTA($C$8:$C154),COUNTA($C$8:$C155))</f>
        <v>5</v>
      </c>
      <c r="AF155" s="59"/>
      <c r="AG155" s="56"/>
    </row>
    <row r="156" spans="1:33" ht="22.9" customHeight="1">
      <c r="A156" s="1192"/>
      <c r="B156" s="1194"/>
      <c r="C156" s="1196"/>
      <c r="D156" s="1198"/>
      <c r="E156" s="1213"/>
      <c r="F156" s="174" t="s">
        <v>703</v>
      </c>
      <c r="G156" s="174">
        <v>24</v>
      </c>
      <c r="H156" s="417">
        <f>MROUND(INDEX($C:$C,MATCH(AD156,$AD:$AD,0))*G156/1000,3)</f>
        <v>33</v>
      </c>
      <c r="I156" s="417" t="str">
        <f t="shared" si="20"/>
        <v>33K</v>
      </c>
      <c r="J156" s="546"/>
      <c r="K156" s="1098"/>
      <c r="L156" s="1205"/>
      <c r="M156" s="1205"/>
      <c r="N156" s="1205"/>
      <c r="O156" s="1205"/>
      <c r="P156" s="1205"/>
      <c r="Q156" s="1205"/>
      <c r="R156" s="1205"/>
      <c r="S156" s="1100"/>
      <c r="T156" s="1100"/>
      <c r="U156" s="1103"/>
      <c r="V156" s="1106"/>
      <c r="W156" s="1100"/>
      <c r="X156" s="1100"/>
      <c r="Y156" s="1100"/>
      <c r="Z156" s="1100"/>
      <c r="AA156" s="1208"/>
      <c r="AB156" s="1209"/>
      <c r="AC156" s="19"/>
      <c r="AD156" s="244">
        <f>IF($C156=0,COUNTA($C$8:$C155),COUNTA($C$8:$C156))</f>
        <v>5</v>
      </c>
      <c r="AF156" s="59"/>
      <c r="AG156" s="56"/>
    </row>
    <row r="157" spans="1:33" ht="22.9" customHeight="1">
      <c r="A157" s="1192"/>
      <c r="B157" s="1194"/>
      <c r="C157" s="1196"/>
      <c r="D157" s="1198"/>
      <c r="E157" s="1213"/>
      <c r="F157" s="174" t="s">
        <v>174</v>
      </c>
      <c r="G157" s="174">
        <v>6</v>
      </c>
      <c r="H157" s="417">
        <f>MROUND(INDEX($C:$C,MATCH(AD157,$AD:$AD,0))*G157/1000,3)</f>
        <v>9</v>
      </c>
      <c r="I157" s="417" t="str">
        <f t="shared" ref="I157" si="21">H157&amp;+"K"</f>
        <v>9K</v>
      </c>
      <c r="J157" s="546"/>
      <c r="K157" s="1098"/>
      <c r="L157" s="1205"/>
      <c r="M157" s="1205"/>
      <c r="N157" s="1205"/>
      <c r="O157" s="1205"/>
      <c r="P157" s="1205"/>
      <c r="Q157" s="1205"/>
      <c r="R157" s="1205"/>
      <c r="S157" s="1100"/>
      <c r="T157" s="1100"/>
      <c r="U157" s="1103"/>
      <c r="V157" s="1106"/>
      <c r="W157" s="1100"/>
      <c r="X157" s="1100"/>
      <c r="Y157" s="1100"/>
      <c r="Z157" s="1100"/>
      <c r="AA157" s="1208"/>
      <c r="AB157" s="1209"/>
      <c r="AC157" s="19"/>
      <c r="AD157" s="244">
        <f>IF($C157=0,COUNTA($C$8:$C155),COUNTA($C$8:$C157))</f>
        <v>5</v>
      </c>
      <c r="AF157" s="59"/>
      <c r="AG157" s="56"/>
    </row>
    <row r="158" spans="1:33" ht="22.9" customHeight="1">
      <c r="A158" s="1192"/>
      <c r="B158" s="1194"/>
      <c r="C158" s="1196"/>
      <c r="D158" s="1198"/>
      <c r="E158" s="1213"/>
      <c r="F158" s="174" t="s">
        <v>124</v>
      </c>
      <c r="G158" s="174">
        <v>6</v>
      </c>
      <c r="H158" s="417">
        <f>MROUND(INDEX($C:$C,MATCH(AD158,$AD:$AD,0))*G158/1000,3)</f>
        <v>9</v>
      </c>
      <c r="I158" s="417" t="str">
        <f t="shared" si="20"/>
        <v>9K</v>
      </c>
      <c r="J158" s="546"/>
      <c r="K158" s="1098"/>
      <c r="L158" s="1205"/>
      <c r="M158" s="1205"/>
      <c r="N158" s="1205"/>
      <c r="O158" s="1205"/>
      <c r="P158" s="1205"/>
      <c r="Q158" s="1205"/>
      <c r="R158" s="1205"/>
      <c r="S158" s="1100"/>
      <c r="T158" s="1100"/>
      <c r="U158" s="1103"/>
      <c r="V158" s="1106"/>
      <c r="W158" s="1100"/>
      <c r="X158" s="1100"/>
      <c r="Y158" s="1100"/>
      <c r="Z158" s="1100"/>
      <c r="AA158" s="1208"/>
      <c r="AB158" s="1209"/>
      <c r="AC158" s="19"/>
      <c r="AD158" s="244">
        <f>IF($C158=0,COUNTA($C$8:$C156),COUNTA($C$8:$C158))</f>
        <v>5</v>
      </c>
      <c r="AF158" s="59"/>
      <c r="AG158" s="56"/>
    </row>
    <row r="159" spans="1:33" ht="22.9" customHeight="1">
      <c r="A159" s="1192"/>
      <c r="B159" s="1194"/>
      <c r="C159" s="1196"/>
      <c r="D159" s="1198"/>
      <c r="E159" s="1213"/>
      <c r="F159" s="174" t="s">
        <v>704</v>
      </c>
      <c r="G159" s="174"/>
      <c r="H159" s="417">
        <f t="shared" ref="H159:H165" si="22">MROUND(INDEX($C:$C,MATCH(AD159,$AD:$AD,0))*G159/1000,1)</f>
        <v>0</v>
      </c>
      <c r="I159" s="417" t="s">
        <v>720</v>
      </c>
      <c r="J159" s="546"/>
      <c r="K159" s="1098"/>
      <c r="L159" s="1205"/>
      <c r="M159" s="1205"/>
      <c r="N159" s="1205"/>
      <c r="O159" s="1205"/>
      <c r="P159" s="1205"/>
      <c r="Q159" s="1205"/>
      <c r="R159" s="1205"/>
      <c r="S159" s="1100"/>
      <c r="T159" s="1100"/>
      <c r="U159" s="1103"/>
      <c r="V159" s="1106"/>
      <c r="W159" s="1100"/>
      <c r="X159" s="1100"/>
      <c r="Y159" s="1100"/>
      <c r="Z159" s="1100"/>
      <c r="AA159" s="1208"/>
      <c r="AB159" s="1209"/>
      <c r="AC159" s="19"/>
      <c r="AD159" s="244">
        <f>IF($C159=0,COUNTA($C$8:$C154),COUNTA($C$8:$C159))</f>
        <v>5</v>
      </c>
      <c r="AF159" s="59"/>
      <c r="AG159" s="56"/>
    </row>
    <row r="160" spans="1:33" ht="22.9" customHeight="1">
      <c r="A160" s="1192"/>
      <c r="B160" s="1194"/>
      <c r="C160" s="1196"/>
      <c r="D160" s="1198"/>
      <c r="E160" s="1213"/>
      <c r="F160" s="174" t="s">
        <v>705</v>
      </c>
      <c r="G160" s="174">
        <v>1.5</v>
      </c>
      <c r="H160" s="488">
        <f t="shared" si="22"/>
        <v>2</v>
      </c>
      <c r="I160" s="488" t="str">
        <f t="shared" si="20"/>
        <v>2K</v>
      </c>
      <c r="J160" s="607"/>
      <c r="K160" s="1098"/>
      <c r="L160" s="1205"/>
      <c r="M160" s="1205"/>
      <c r="N160" s="1205"/>
      <c r="O160" s="1205"/>
      <c r="P160" s="1205"/>
      <c r="Q160" s="1205"/>
      <c r="R160" s="1205"/>
      <c r="S160" s="1100"/>
      <c r="T160" s="1100"/>
      <c r="U160" s="1103"/>
      <c r="V160" s="1106"/>
      <c r="W160" s="1100"/>
      <c r="X160" s="1100"/>
      <c r="Y160" s="1100"/>
      <c r="Z160" s="1100"/>
      <c r="AA160" s="1208"/>
      <c r="AB160" s="1209"/>
      <c r="AC160" s="19"/>
      <c r="AD160" s="244">
        <f>IF($C160=0,COUNTA($C$8:$C159),COUNTA($C$8:$C160))</f>
        <v>5</v>
      </c>
      <c r="AF160" s="59"/>
      <c r="AG160" s="56"/>
    </row>
    <row r="161" spans="1:33" ht="22.9" customHeight="1" thickBot="1">
      <c r="A161" s="1192"/>
      <c r="B161" s="1194"/>
      <c r="C161" s="1196"/>
      <c r="D161" s="1198"/>
      <c r="E161" s="1213"/>
      <c r="F161" s="174" t="s">
        <v>706</v>
      </c>
      <c r="G161" s="174">
        <v>1</v>
      </c>
      <c r="H161" s="417">
        <f t="shared" si="22"/>
        <v>1</v>
      </c>
      <c r="I161" s="417" t="str">
        <f t="shared" si="20"/>
        <v>1K</v>
      </c>
      <c r="J161" s="607"/>
      <c r="K161" s="1098"/>
      <c r="L161" s="1205"/>
      <c r="M161" s="1205"/>
      <c r="N161" s="1205"/>
      <c r="O161" s="1205"/>
      <c r="P161" s="1205"/>
      <c r="Q161" s="1205"/>
      <c r="R161" s="1205"/>
      <c r="S161" s="1100"/>
      <c r="T161" s="1100"/>
      <c r="U161" s="1103"/>
      <c r="V161" s="1106"/>
      <c r="W161" s="1100"/>
      <c r="X161" s="1100"/>
      <c r="Y161" s="1100"/>
      <c r="Z161" s="1100"/>
      <c r="AA161" s="1208"/>
      <c r="AB161" s="1209"/>
      <c r="AC161" s="19"/>
      <c r="AD161" s="244">
        <f>IF($C161=0,COUNTA($C$8:$C160),COUNTA($C$8:$C161))</f>
        <v>5</v>
      </c>
      <c r="AF161" s="59"/>
      <c r="AG161" s="56"/>
    </row>
    <row r="162" spans="1:33" ht="22.9" hidden="1" customHeight="1">
      <c r="A162" s="1192"/>
      <c r="B162" s="1194"/>
      <c r="C162" s="1196"/>
      <c r="D162" s="1198"/>
      <c r="E162" s="1213"/>
      <c r="F162" s="684"/>
      <c r="G162" s="252"/>
      <c r="H162" s="252">
        <f t="shared" si="22"/>
        <v>0</v>
      </c>
      <c r="I162" s="252" t="str">
        <f t="shared" ref="I162" si="23">MROUND(H162,1)&amp;+"K"</f>
        <v>0K</v>
      </c>
      <c r="J162" s="607"/>
      <c r="K162" s="1098"/>
      <c r="L162" s="1205"/>
      <c r="M162" s="1205"/>
      <c r="N162" s="1205"/>
      <c r="O162" s="1205"/>
      <c r="P162" s="1205"/>
      <c r="Q162" s="1205"/>
      <c r="R162" s="1205"/>
      <c r="S162" s="1100"/>
      <c r="T162" s="1100"/>
      <c r="U162" s="1103"/>
      <c r="V162" s="1106"/>
      <c r="W162" s="1100"/>
      <c r="X162" s="1100"/>
      <c r="Y162" s="1100"/>
      <c r="Z162" s="1100"/>
      <c r="AA162" s="1208"/>
      <c r="AB162" s="1209"/>
      <c r="AC162" s="19"/>
      <c r="AD162" s="244">
        <f>IF($C162=0,COUNTA($C$8:$C161),COUNTA($C$8:$C162))</f>
        <v>5</v>
      </c>
      <c r="AF162" s="59"/>
      <c r="AG162" s="56"/>
    </row>
    <row r="163" spans="1:33" ht="22.9" hidden="1" customHeight="1" thickBot="1">
      <c r="A163" s="1192"/>
      <c r="B163" s="1194"/>
      <c r="C163" s="1196"/>
      <c r="D163" s="1198"/>
      <c r="E163" s="1213"/>
      <c r="F163" s="486"/>
      <c r="G163" s="486"/>
      <c r="H163" s="487">
        <f t="shared" si="22"/>
        <v>0</v>
      </c>
      <c r="I163" s="487" t="str">
        <f t="shared" ref="I163:I173" si="24">H163&amp;+"K"</f>
        <v>0K</v>
      </c>
      <c r="J163" s="607"/>
      <c r="K163" s="1098"/>
      <c r="L163" s="1205"/>
      <c r="M163" s="1205"/>
      <c r="N163" s="1205"/>
      <c r="O163" s="1205"/>
      <c r="P163" s="1205"/>
      <c r="Q163" s="1205"/>
      <c r="R163" s="1205"/>
      <c r="S163" s="1100"/>
      <c r="T163" s="1100"/>
      <c r="U163" s="1103"/>
      <c r="V163" s="1106"/>
      <c r="W163" s="1100"/>
      <c r="X163" s="1100"/>
      <c r="Y163" s="1100"/>
      <c r="Z163" s="1100"/>
      <c r="AA163" s="1208"/>
      <c r="AB163" s="1209"/>
      <c r="AC163" s="19"/>
      <c r="AD163" s="244">
        <f>IF($C163=0,COUNTA($C$8:$C162),COUNTA($C$8:$C163))</f>
        <v>5</v>
      </c>
      <c r="AF163" s="59"/>
      <c r="AG163" s="56"/>
    </row>
    <row r="164" spans="1:33" ht="22.9" customHeight="1">
      <c r="A164" s="1192"/>
      <c r="B164" s="1194"/>
      <c r="C164" s="1196"/>
      <c r="D164" s="1198"/>
      <c r="E164" s="1117" t="s">
        <v>104</v>
      </c>
      <c r="F164" s="408" t="s">
        <v>179</v>
      </c>
      <c r="G164" s="462">
        <v>44</v>
      </c>
      <c r="H164" s="462">
        <f t="shared" si="22"/>
        <v>60</v>
      </c>
      <c r="I164" s="481" t="str">
        <f t="shared" si="24"/>
        <v>60K</v>
      </c>
      <c r="J164" s="547"/>
      <c r="K164" s="1081" t="s">
        <v>105</v>
      </c>
      <c r="L164" s="1205"/>
      <c r="M164" s="1205"/>
      <c r="N164" s="1205"/>
      <c r="O164" s="1205"/>
      <c r="P164" s="1205"/>
      <c r="Q164" s="1205"/>
      <c r="R164" s="1205"/>
      <c r="S164" s="1099"/>
      <c r="T164" s="1099"/>
      <c r="U164" s="1102"/>
      <c r="V164" s="1105"/>
      <c r="W164" s="1099"/>
      <c r="X164" s="1099"/>
      <c r="Y164" s="1099"/>
      <c r="Z164" s="1099"/>
      <c r="AA164" s="1208"/>
      <c r="AB164" s="1209"/>
      <c r="AC164" s="19"/>
      <c r="AD164" s="244">
        <f>IF($C164=0,COUNTA($C$8:$C163),COUNTA($C$8:$C164))</f>
        <v>5</v>
      </c>
      <c r="AF164" s="59"/>
      <c r="AG164" s="56"/>
    </row>
    <row r="165" spans="1:33" ht="22.9" customHeight="1">
      <c r="A165" s="1192"/>
      <c r="B165" s="1194"/>
      <c r="C165" s="1196"/>
      <c r="D165" s="1198"/>
      <c r="E165" s="1118"/>
      <c r="F165" s="638" t="s">
        <v>476</v>
      </c>
      <c r="G165" s="252">
        <v>13</v>
      </c>
      <c r="H165" s="252">
        <f t="shared" si="22"/>
        <v>18</v>
      </c>
      <c r="I165" s="417" t="str">
        <f t="shared" si="24"/>
        <v>18K</v>
      </c>
      <c r="J165" s="396"/>
      <c r="K165" s="1098"/>
      <c r="L165" s="1205"/>
      <c r="M165" s="1205"/>
      <c r="N165" s="1205"/>
      <c r="O165" s="1205"/>
      <c r="P165" s="1205"/>
      <c r="Q165" s="1205"/>
      <c r="R165" s="1205"/>
      <c r="S165" s="1100"/>
      <c r="T165" s="1100"/>
      <c r="U165" s="1103"/>
      <c r="V165" s="1106"/>
      <c r="W165" s="1100"/>
      <c r="X165" s="1100"/>
      <c r="Y165" s="1100"/>
      <c r="Z165" s="1100"/>
      <c r="AA165" s="1208"/>
      <c r="AB165" s="1209"/>
      <c r="AC165" s="19"/>
      <c r="AD165" s="244">
        <f>IF($C165=0,COUNTA($C$8:$C164),COUNTA($C$8:$C165))</f>
        <v>5</v>
      </c>
      <c r="AF165" s="59"/>
      <c r="AG165" s="56"/>
    </row>
    <row r="166" spans="1:33" ht="22.9" customHeight="1">
      <c r="A166" s="1192"/>
      <c r="B166" s="1194"/>
      <c r="C166" s="1196"/>
      <c r="D166" s="1198"/>
      <c r="E166" s="1118"/>
      <c r="F166" s="252" t="s">
        <v>761</v>
      </c>
      <c r="G166" s="252">
        <v>21.5</v>
      </c>
      <c r="H166" s="252">
        <f>MROUND(INDEX($C:$C,MATCH(AD166,$AD:$AD,0))*G166/1000,3)</f>
        <v>30</v>
      </c>
      <c r="I166" s="417" t="str">
        <f t="shared" si="24"/>
        <v>30K</v>
      </c>
      <c r="J166" s="396"/>
      <c r="K166" s="1098"/>
      <c r="L166" s="1205"/>
      <c r="M166" s="1205"/>
      <c r="N166" s="1205"/>
      <c r="O166" s="1205"/>
      <c r="P166" s="1205"/>
      <c r="Q166" s="1205"/>
      <c r="R166" s="1205"/>
      <c r="S166" s="1100"/>
      <c r="T166" s="1100"/>
      <c r="U166" s="1103"/>
      <c r="V166" s="1106"/>
      <c r="W166" s="1100"/>
      <c r="X166" s="1100"/>
      <c r="Y166" s="1100"/>
      <c r="Z166" s="1100"/>
      <c r="AA166" s="1208"/>
      <c r="AB166" s="1209"/>
      <c r="AC166" s="19"/>
      <c r="AD166" s="244">
        <f>IF($C166=0,COUNTA($C$8:$C165),COUNTA($C$8:$C166))</f>
        <v>5</v>
      </c>
      <c r="AF166" s="59"/>
      <c r="AG166" s="56"/>
    </row>
    <row r="167" spans="1:33" ht="22.9" customHeight="1">
      <c r="A167" s="1192"/>
      <c r="B167" s="1194"/>
      <c r="C167" s="1196"/>
      <c r="D167" s="1198"/>
      <c r="E167" s="1118"/>
      <c r="F167" s="639" t="s">
        <v>106</v>
      </c>
      <c r="G167" s="252">
        <v>1</v>
      </c>
      <c r="H167" s="252">
        <f t="shared" ref="H167:H173" si="25">MROUND(INDEX($C:$C,MATCH(AD167,$AD:$AD,0))*G167/1000,1)</f>
        <v>1</v>
      </c>
      <c r="I167" s="417" t="s">
        <v>721</v>
      </c>
      <c r="J167" s="396"/>
      <c r="K167" s="1098"/>
      <c r="L167" s="1205"/>
      <c r="M167" s="1205"/>
      <c r="N167" s="1205"/>
      <c r="O167" s="1205"/>
      <c r="P167" s="1205"/>
      <c r="Q167" s="1205"/>
      <c r="R167" s="1205"/>
      <c r="S167" s="1100"/>
      <c r="T167" s="1100"/>
      <c r="U167" s="1103"/>
      <c r="V167" s="1106"/>
      <c r="W167" s="1100"/>
      <c r="X167" s="1100"/>
      <c r="Y167" s="1100"/>
      <c r="Z167" s="1100"/>
      <c r="AA167" s="1208"/>
      <c r="AB167" s="1209"/>
      <c r="AC167" s="19"/>
      <c r="AD167" s="244">
        <f>IF($C167=0,COUNTA($C$8:$C166),COUNTA($C$8:$C167))</f>
        <v>5</v>
      </c>
      <c r="AF167" s="59"/>
      <c r="AG167" s="56"/>
    </row>
    <row r="168" spans="1:33" ht="22.9" customHeight="1">
      <c r="A168" s="1192"/>
      <c r="B168" s="1194"/>
      <c r="C168" s="1196"/>
      <c r="D168" s="1198"/>
      <c r="E168" s="1118"/>
      <c r="F168" s="252" t="s">
        <v>107</v>
      </c>
      <c r="G168" s="252">
        <v>1</v>
      </c>
      <c r="H168" s="252">
        <f t="shared" si="25"/>
        <v>1</v>
      </c>
      <c r="I168" s="252" t="s">
        <v>426</v>
      </c>
      <c r="J168" s="396"/>
      <c r="K168" s="1098"/>
      <c r="L168" s="1205"/>
      <c r="M168" s="1205"/>
      <c r="N168" s="1205"/>
      <c r="O168" s="1205"/>
      <c r="P168" s="1205"/>
      <c r="Q168" s="1205"/>
      <c r="R168" s="1205"/>
      <c r="S168" s="1100"/>
      <c r="T168" s="1100"/>
      <c r="U168" s="1103"/>
      <c r="V168" s="1106"/>
      <c r="W168" s="1100"/>
      <c r="X168" s="1100"/>
      <c r="Y168" s="1100"/>
      <c r="Z168" s="1100"/>
      <c r="AA168" s="1208"/>
      <c r="AB168" s="1209"/>
      <c r="AC168" s="19"/>
      <c r="AD168" s="244">
        <f>IF($C168=0,COUNTA($C$8:$C164),COUNTA($C$8:$C168))</f>
        <v>5</v>
      </c>
      <c r="AF168" s="59"/>
      <c r="AG168" s="56"/>
    </row>
    <row r="169" spans="1:33" ht="22.9" customHeight="1">
      <c r="A169" s="1192"/>
      <c r="B169" s="1194"/>
      <c r="C169" s="1196"/>
      <c r="D169" s="1198"/>
      <c r="E169" s="1118"/>
      <c r="F169" s="154" t="s">
        <v>762</v>
      </c>
      <c r="G169" s="154"/>
      <c r="H169" s="154">
        <f t="shared" si="25"/>
        <v>0</v>
      </c>
      <c r="I169" s="154" t="s">
        <v>109</v>
      </c>
      <c r="J169" s="396"/>
      <c r="K169" s="1098"/>
      <c r="L169" s="1205"/>
      <c r="M169" s="1205"/>
      <c r="N169" s="1205"/>
      <c r="O169" s="1205"/>
      <c r="P169" s="1205"/>
      <c r="Q169" s="1205"/>
      <c r="R169" s="1205"/>
      <c r="S169" s="1100"/>
      <c r="T169" s="1100"/>
      <c r="U169" s="1103"/>
      <c r="V169" s="1106"/>
      <c r="W169" s="1100"/>
      <c r="X169" s="1100"/>
      <c r="Y169" s="1100"/>
      <c r="Z169" s="1100"/>
      <c r="AA169" s="1208"/>
      <c r="AB169" s="1209"/>
      <c r="AC169" s="19"/>
      <c r="AD169" s="244">
        <f>IF($C169=0,COUNTA($C$8:$C168),COUNTA($C$8:$C169))</f>
        <v>5</v>
      </c>
      <c r="AF169" s="59"/>
      <c r="AG169" s="56"/>
    </row>
    <row r="170" spans="1:33" ht="22.9" customHeight="1" thickBot="1">
      <c r="A170" s="1192"/>
      <c r="B170" s="1194"/>
      <c r="C170" s="1196"/>
      <c r="D170" s="1198"/>
      <c r="E170" s="1118"/>
      <c r="F170" s="154" t="s">
        <v>763</v>
      </c>
      <c r="G170" s="154"/>
      <c r="H170" s="154">
        <f t="shared" si="25"/>
        <v>0</v>
      </c>
      <c r="I170" s="154" t="s">
        <v>109</v>
      </c>
      <c r="J170" s="396"/>
      <c r="K170" s="1098"/>
      <c r="L170" s="1205"/>
      <c r="M170" s="1205"/>
      <c r="N170" s="1205"/>
      <c r="O170" s="1205"/>
      <c r="P170" s="1205"/>
      <c r="Q170" s="1205"/>
      <c r="R170" s="1205"/>
      <c r="S170" s="1100"/>
      <c r="T170" s="1100"/>
      <c r="U170" s="1103"/>
      <c r="V170" s="1106"/>
      <c r="W170" s="1100"/>
      <c r="X170" s="1100"/>
      <c r="Y170" s="1100"/>
      <c r="Z170" s="1100"/>
      <c r="AA170" s="1208"/>
      <c r="AB170" s="1209"/>
      <c r="AC170" s="19"/>
      <c r="AD170" s="244">
        <f>IF($C170=0,COUNTA($C$8:$C169),COUNTA($C$8:$C170))</f>
        <v>5</v>
      </c>
      <c r="AF170" s="59"/>
      <c r="AG170" s="56"/>
    </row>
    <row r="171" spans="1:33" ht="22.9" hidden="1" customHeight="1">
      <c r="A171" s="1192"/>
      <c r="B171" s="1194"/>
      <c r="C171" s="1196"/>
      <c r="D171" s="1198"/>
      <c r="E171" s="1118"/>
      <c r="F171" s="252"/>
      <c r="G171" s="252"/>
      <c r="H171" s="252">
        <f t="shared" si="25"/>
        <v>0</v>
      </c>
      <c r="I171" s="252" t="str">
        <f t="shared" si="24"/>
        <v>0K</v>
      </c>
      <c r="J171" s="396"/>
      <c r="K171" s="1098"/>
      <c r="L171" s="1205"/>
      <c r="M171" s="1205"/>
      <c r="N171" s="1205"/>
      <c r="O171" s="1205"/>
      <c r="P171" s="1205"/>
      <c r="Q171" s="1205"/>
      <c r="R171" s="1205"/>
      <c r="S171" s="1100"/>
      <c r="T171" s="1100"/>
      <c r="U171" s="1103"/>
      <c r="V171" s="1106"/>
      <c r="W171" s="1100"/>
      <c r="X171" s="1100"/>
      <c r="Y171" s="1100"/>
      <c r="Z171" s="1100"/>
      <c r="AA171" s="1208"/>
      <c r="AB171" s="1209"/>
      <c r="AC171" s="19"/>
      <c r="AD171" s="244">
        <f>IF($C171=0,COUNTA($C$8:$C165),COUNTA($C$8:$C171))</f>
        <v>5</v>
      </c>
      <c r="AF171" s="59"/>
      <c r="AG171" s="56"/>
    </row>
    <row r="172" spans="1:33" ht="22.9" hidden="1" customHeight="1">
      <c r="A172" s="1192"/>
      <c r="B172" s="1194"/>
      <c r="C172" s="1196"/>
      <c r="D172" s="1198"/>
      <c r="E172" s="1118"/>
      <c r="F172" s="252"/>
      <c r="G172" s="252"/>
      <c r="H172" s="252">
        <f t="shared" si="25"/>
        <v>0</v>
      </c>
      <c r="I172" s="252" t="str">
        <f t="shared" si="24"/>
        <v>0K</v>
      </c>
      <c r="J172" s="396"/>
      <c r="K172" s="1098"/>
      <c r="L172" s="1205"/>
      <c r="M172" s="1205"/>
      <c r="N172" s="1205"/>
      <c r="O172" s="1205"/>
      <c r="P172" s="1205"/>
      <c r="Q172" s="1205"/>
      <c r="R172" s="1205"/>
      <c r="S172" s="1100"/>
      <c r="T172" s="1100"/>
      <c r="U172" s="1103"/>
      <c r="V172" s="1106"/>
      <c r="W172" s="1100"/>
      <c r="X172" s="1100"/>
      <c r="Y172" s="1100"/>
      <c r="Z172" s="1100"/>
      <c r="AA172" s="1208"/>
      <c r="AB172" s="1209"/>
      <c r="AC172" s="19"/>
      <c r="AD172" s="244">
        <f>IF($C172=0,COUNTA($C$8:$C171),COUNTA($C$8:$C172))</f>
        <v>5</v>
      </c>
      <c r="AF172" s="59"/>
      <c r="AG172" s="56"/>
    </row>
    <row r="173" spans="1:33" ht="22.9" hidden="1" customHeight="1" thickBot="1">
      <c r="A173" s="1192"/>
      <c r="B173" s="1194"/>
      <c r="C173" s="1196"/>
      <c r="D173" s="1198"/>
      <c r="E173" s="1119"/>
      <c r="F173" s="252"/>
      <c r="G173" s="252"/>
      <c r="H173" s="252">
        <f t="shared" si="25"/>
        <v>0</v>
      </c>
      <c r="I173" s="252" t="str">
        <f t="shared" si="24"/>
        <v>0K</v>
      </c>
      <c r="J173" s="611"/>
      <c r="K173" s="1082"/>
      <c r="L173" s="1205"/>
      <c r="M173" s="1205"/>
      <c r="N173" s="1205"/>
      <c r="O173" s="1205"/>
      <c r="P173" s="1205"/>
      <c r="Q173" s="1205"/>
      <c r="R173" s="1205"/>
      <c r="S173" s="1100"/>
      <c r="T173" s="1100"/>
      <c r="U173" s="1103"/>
      <c r="V173" s="1106"/>
      <c r="W173" s="1100"/>
      <c r="X173" s="1100"/>
      <c r="Y173" s="1100"/>
      <c r="Z173" s="1100"/>
      <c r="AA173" s="1208"/>
      <c r="AB173" s="1209"/>
      <c r="AC173" s="19"/>
      <c r="AD173" s="244">
        <f>IF($C173=0,COUNTA($C$8:$C172),COUNTA($C$8:$C173))</f>
        <v>5</v>
      </c>
      <c r="AF173" s="59"/>
      <c r="AG173" s="56"/>
    </row>
    <row r="174" spans="1:33" ht="22.9" customHeight="1">
      <c r="A174" s="1192"/>
      <c r="B174" s="1194"/>
      <c r="C174" s="1196"/>
      <c r="D174" s="1198"/>
      <c r="E174" s="1085" t="s">
        <v>66</v>
      </c>
      <c r="F174" s="481" t="s">
        <v>515</v>
      </c>
      <c r="G174" s="481">
        <v>70</v>
      </c>
      <c r="H174" s="481">
        <f>IF(MROUND(INDEX($C:$C,MATCH(AD174,$AD:$AD,0))*G174/1000,1)&gt;90,90,MROUND(INDEX($C:$C,MATCH(AD174,$AD:$AD,0))*G174/1000,1))</f>
        <v>90</v>
      </c>
      <c r="I174" s="481" t="s">
        <v>526</v>
      </c>
      <c r="J174" s="610"/>
      <c r="K174" s="1140" t="s">
        <v>77</v>
      </c>
      <c r="L174" s="1205"/>
      <c r="M174" s="1205"/>
      <c r="N174" s="1205"/>
      <c r="O174" s="1205"/>
      <c r="P174" s="1205"/>
      <c r="Q174" s="1205"/>
      <c r="R174" s="1205"/>
      <c r="S174" s="1099"/>
      <c r="T174" s="1099"/>
      <c r="U174" s="1102"/>
      <c r="V174" s="1105"/>
      <c r="W174" s="1099"/>
      <c r="X174" s="1099"/>
      <c r="Y174" s="1099"/>
      <c r="Z174" s="1099"/>
      <c r="AA174" s="1208"/>
      <c r="AB174" s="1209"/>
      <c r="AC174" s="19"/>
      <c r="AD174" s="244">
        <f>IF($C174=0,COUNTA($C$8:$C173),COUNTA($C$8:$C174))</f>
        <v>5</v>
      </c>
      <c r="AF174" s="59"/>
      <c r="AG174" s="56"/>
    </row>
    <row r="175" spans="1:33" ht="22.9" customHeight="1" thickBot="1">
      <c r="A175" s="1192"/>
      <c r="B175" s="1194"/>
      <c r="C175" s="1196"/>
      <c r="D175" s="1198"/>
      <c r="E175" s="1203"/>
      <c r="F175" s="549" t="s">
        <v>468</v>
      </c>
      <c r="G175" s="549">
        <v>0.4</v>
      </c>
      <c r="H175" s="549">
        <f>MROUND(INDEX($C:$C,MATCH(AD175,$AD:$AD,0))*G175/1000,0.1)</f>
        <v>0.5</v>
      </c>
      <c r="I175" s="549" t="str">
        <f t="shared" ref="I175:I179" si="26">H175&amp;+"K"</f>
        <v>0.5K</v>
      </c>
      <c r="J175" s="611"/>
      <c r="K175" s="1082"/>
      <c r="L175" s="1205"/>
      <c r="M175" s="1205"/>
      <c r="N175" s="1205"/>
      <c r="O175" s="1205"/>
      <c r="P175" s="1205"/>
      <c r="Q175" s="1205"/>
      <c r="R175" s="1205"/>
      <c r="S175" s="1101"/>
      <c r="T175" s="1101"/>
      <c r="U175" s="1104"/>
      <c r="V175" s="1107"/>
      <c r="W175" s="1101"/>
      <c r="X175" s="1101"/>
      <c r="Y175" s="1101"/>
      <c r="Z175" s="1101"/>
      <c r="AA175" s="1208"/>
      <c r="AB175" s="1209"/>
      <c r="AC175" s="19"/>
      <c r="AD175" s="244">
        <f>IF($C175=0,COUNTA($C$8:$C174),COUNTA($C$8:$C175))</f>
        <v>5</v>
      </c>
      <c r="AF175" s="59"/>
      <c r="AG175" s="56"/>
    </row>
    <row r="176" spans="1:33" ht="22.9" customHeight="1">
      <c r="A176" s="1192"/>
      <c r="B176" s="1194"/>
      <c r="C176" s="1196"/>
      <c r="D176" s="1198"/>
      <c r="E176" s="1085" t="s">
        <v>708</v>
      </c>
      <c r="F176" s="160" t="s">
        <v>722</v>
      </c>
      <c r="G176" s="179">
        <v>6</v>
      </c>
      <c r="H176" s="481">
        <f t="shared" ref="H176:H186" si="27">MROUND(INDEX($C:$C,MATCH(AD176,$AD:$AD,0))*G176/1000,1)</f>
        <v>8</v>
      </c>
      <c r="I176" s="409" t="str">
        <f t="shared" si="26"/>
        <v>8K</v>
      </c>
      <c r="J176" s="547"/>
      <c r="K176" s="1097" t="s">
        <v>711</v>
      </c>
      <c r="L176" s="1205"/>
      <c r="M176" s="1205"/>
      <c r="N176" s="1205"/>
      <c r="O176" s="1205"/>
      <c r="P176" s="1205"/>
      <c r="Q176" s="1205"/>
      <c r="R176" s="1205"/>
      <c r="S176" s="1099"/>
      <c r="T176" s="1099"/>
      <c r="U176" s="1102"/>
      <c r="V176" s="1105"/>
      <c r="W176" s="1099"/>
      <c r="X176" s="1099"/>
      <c r="Y176" s="1099"/>
      <c r="Z176" s="1099"/>
      <c r="AA176" s="1208"/>
      <c r="AB176" s="1209"/>
      <c r="AC176" s="19"/>
      <c r="AD176" s="244">
        <f>IF($C176=0,COUNTA($C$8:$C175),COUNTA($C$8:$C176))</f>
        <v>5</v>
      </c>
      <c r="AF176" s="59"/>
      <c r="AG176" s="56"/>
    </row>
    <row r="177" spans="1:48" ht="22.9" customHeight="1">
      <c r="A177" s="1192"/>
      <c r="B177" s="1194"/>
      <c r="C177" s="1196"/>
      <c r="D177" s="1198"/>
      <c r="E177" s="1096"/>
      <c r="F177" s="160" t="s">
        <v>357</v>
      </c>
      <c r="G177" s="179">
        <v>15</v>
      </c>
      <c r="H177" s="464">
        <f t="shared" si="27"/>
        <v>21</v>
      </c>
      <c r="I177" s="411" t="str">
        <f t="shared" si="26"/>
        <v>21K</v>
      </c>
      <c r="J177" s="546"/>
      <c r="K177" s="1189"/>
      <c r="L177" s="1205"/>
      <c r="M177" s="1205"/>
      <c r="N177" s="1205"/>
      <c r="O177" s="1205"/>
      <c r="P177" s="1205"/>
      <c r="Q177" s="1205"/>
      <c r="R177" s="1205"/>
      <c r="S177" s="1100"/>
      <c r="T177" s="1100"/>
      <c r="U177" s="1103"/>
      <c r="V177" s="1106"/>
      <c r="W177" s="1100"/>
      <c r="X177" s="1100"/>
      <c r="Y177" s="1100"/>
      <c r="Z177" s="1100"/>
      <c r="AA177" s="1208"/>
      <c r="AB177" s="1209"/>
      <c r="AC177" s="19"/>
      <c r="AD177" s="244">
        <f>IF($C177=0,COUNTA($C$8:$C176),COUNTA($C$8:$C177))</f>
        <v>5</v>
      </c>
      <c r="AF177" s="59"/>
      <c r="AG177" s="56"/>
    </row>
    <row r="178" spans="1:48" ht="22.9" customHeight="1">
      <c r="A178" s="1192"/>
      <c r="B178" s="1194"/>
      <c r="C178" s="1196"/>
      <c r="D178" s="1198"/>
      <c r="E178" s="1096"/>
      <c r="F178" s="179" t="s">
        <v>709</v>
      </c>
      <c r="G178" s="179">
        <v>12</v>
      </c>
      <c r="H178" s="464">
        <f t="shared" si="27"/>
        <v>16</v>
      </c>
      <c r="I178" s="411" t="str">
        <f t="shared" si="26"/>
        <v>16K</v>
      </c>
      <c r="J178" s="546"/>
      <c r="K178" s="1189"/>
      <c r="L178" s="1205"/>
      <c r="M178" s="1205"/>
      <c r="N178" s="1205"/>
      <c r="O178" s="1205"/>
      <c r="P178" s="1205"/>
      <c r="Q178" s="1205"/>
      <c r="R178" s="1205"/>
      <c r="S178" s="1100"/>
      <c r="T178" s="1100"/>
      <c r="U178" s="1103"/>
      <c r="V178" s="1106"/>
      <c r="W178" s="1100"/>
      <c r="X178" s="1100"/>
      <c r="Y178" s="1100"/>
      <c r="Z178" s="1100"/>
      <c r="AA178" s="1208"/>
      <c r="AB178" s="1209"/>
      <c r="AC178" s="19"/>
      <c r="AD178" s="244">
        <f>IF($C178=0,COUNTA($C$8:$C177),COUNTA($C$8:$C178))</f>
        <v>5</v>
      </c>
      <c r="AF178" s="59"/>
      <c r="AG178" s="56"/>
    </row>
    <row r="179" spans="1:48" ht="22.9" customHeight="1">
      <c r="A179" s="1192"/>
      <c r="B179" s="1194"/>
      <c r="C179" s="1196"/>
      <c r="D179" s="1198"/>
      <c r="E179" s="1096"/>
      <c r="F179" s="164" t="s">
        <v>572</v>
      </c>
      <c r="G179" s="280">
        <v>1</v>
      </c>
      <c r="H179" s="376">
        <f t="shared" si="27"/>
        <v>1</v>
      </c>
      <c r="I179" s="156" t="str">
        <f t="shared" si="26"/>
        <v>1K</v>
      </c>
      <c r="J179" s="546"/>
      <c r="K179" s="1189"/>
      <c r="L179" s="1205"/>
      <c r="M179" s="1205"/>
      <c r="N179" s="1205"/>
      <c r="O179" s="1205"/>
      <c r="P179" s="1205"/>
      <c r="Q179" s="1205"/>
      <c r="R179" s="1205"/>
      <c r="S179" s="1100"/>
      <c r="T179" s="1100"/>
      <c r="U179" s="1103"/>
      <c r="V179" s="1106"/>
      <c r="W179" s="1100"/>
      <c r="X179" s="1100"/>
      <c r="Y179" s="1100"/>
      <c r="Z179" s="1100"/>
      <c r="AA179" s="1208"/>
      <c r="AB179" s="1209"/>
      <c r="AC179" s="19"/>
      <c r="AD179" s="244">
        <f>IF($C179=0,COUNTA($C$8:$C177),COUNTA($C$8:$C179))</f>
        <v>5</v>
      </c>
      <c r="AF179" s="59"/>
      <c r="AG179" s="56"/>
    </row>
    <row r="180" spans="1:48" ht="22.9" customHeight="1" thickBot="1">
      <c r="A180" s="1192"/>
      <c r="B180" s="1194"/>
      <c r="C180" s="1196"/>
      <c r="D180" s="1198"/>
      <c r="E180" s="1096"/>
      <c r="F180" s="151" t="s">
        <v>710</v>
      </c>
      <c r="G180" s="151"/>
      <c r="H180" s="417">
        <f t="shared" si="27"/>
        <v>0</v>
      </c>
      <c r="I180" s="417" t="s">
        <v>764</v>
      </c>
      <c r="J180" s="546"/>
      <c r="K180" s="1189"/>
      <c r="L180" s="1205"/>
      <c r="M180" s="1205"/>
      <c r="N180" s="1205"/>
      <c r="O180" s="1205"/>
      <c r="P180" s="1205"/>
      <c r="Q180" s="1205"/>
      <c r="R180" s="1205"/>
      <c r="S180" s="1100"/>
      <c r="T180" s="1100"/>
      <c r="U180" s="1103"/>
      <c r="V180" s="1106"/>
      <c r="W180" s="1100"/>
      <c r="X180" s="1100"/>
      <c r="Y180" s="1100"/>
      <c r="Z180" s="1100"/>
      <c r="AA180" s="1208"/>
      <c r="AB180" s="1209"/>
      <c r="AC180" s="19"/>
      <c r="AD180" s="244">
        <f>IF($C180=0,COUNTA($C$8:$C175),COUNTA($C$8:$C180))</f>
        <v>5</v>
      </c>
      <c r="AF180" s="59"/>
      <c r="AG180" s="56"/>
    </row>
    <row r="181" spans="1:48" ht="22.9" hidden="1" customHeight="1">
      <c r="A181" s="1192"/>
      <c r="B181" s="1194"/>
      <c r="C181" s="1196"/>
      <c r="D181" s="1198"/>
      <c r="E181" s="1096"/>
      <c r="F181" s="485"/>
      <c r="G181" s="485"/>
      <c r="H181" s="488">
        <f t="shared" si="27"/>
        <v>0</v>
      </c>
      <c r="I181" s="488" t="str">
        <f t="shared" ref="I181:I186" si="28">H181&amp;+"K"</f>
        <v>0K</v>
      </c>
      <c r="J181" s="607"/>
      <c r="K181" s="1189"/>
      <c r="L181" s="1205"/>
      <c r="M181" s="1205"/>
      <c r="N181" s="1205"/>
      <c r="O181" s="1205"/>
      <c r="P181" s="1205"/>
      <c r="Q181" s="1205"/>
      <c r="R181" s="1205"/>
      <c r="S181" s="1100"/>
      <c r="T181" s="1100"/>
      <c r="U181" s="1103"/>
      <c r="V181" s="1106"/>
      <c r="W181" s="1100"/>
      <c r="X181" s="1100"/>
      <c r="Y181" s="1100"/>
      <c r="Z181" s="1100"/>
      <c r="AA181" s="1208"/>
      <c r="AB181" s="1209"/>
      <c r="AC181" s="19"/>
      <c r="AD181" s="244">
        <f>IF($C181=0,COUNTA($C$8:$C180),COUNTA($C$8:$C181))</f>
        <v>5</v>
      </c>
      <c r="AF181" s="59"/>
      <c r="AG181" s="56"/>
    </row>
    <row r="182" spans="1:48" ht="22.9" hidden="1" customHeight="1">
      <c r="A182" s="1192"/>
      <c r="B182" s="1194"/>
      <c r="C182" s="1196"/>
      <c r="D182" s="1198"/>
      <c r="E182" s="1096"/>
      <c r="F182" s="496"/>
      <c r="G182" s="497"/>
      <c r="H182" s="497">
        <f t="shared" si="27"/>
        <v>0</v>
      </c>
      <c r="I182" s="497" t="str">
        <f t="shared" si="28"/>
        <v>0K</v>
      </c>
      <c r="J182" s="396"/>
      <c r="K182" s="1189"/>
      <c r="L182" s="1205"/>
      <c r="M182" s="1205"/>
      <c r="N182" s="1205"/>
      <c r="O182" s="1205"/>
      <c r="P182" s="1205"/>
      <c r="Q182" s="1205"/>
      <c r="R182" s="1205"/>
      <c r="S182" s="1100"/>
      <c r="T182" s="1100"/>
      <c r="U182" s="1103"/>
      <c r="V182" s="1106"/>
      <c r="W182" s="1100"/>
      <c r="X182" s="1100"/>
      <c r="Y182" s="1100"/>
      <c r="Z182" s="1100"/>
      <c r="AA182" s="1208"/>
      <c r="AB182" s="1209"/>
      <c r="AC182" s="19"/>
      <c r="AD182" s="244">
        <f>IF($C182=0,COUNTA($C$8:$C175),COUNTA($C$8:$C182))</f>
        <v>5</v>
      </c>
      <c r="AF182" s="59"/>
      <c r="AG182" s="56"/>
    </row>
    <row r="183" spans="1:48" ht="22.9" hidden="1" customHeight="1">
      <c r="A183" s="1192"/>
      <c r="B183" s="1194"/>
      <c r="C183" s="1196"/>
      <c r="D183" s="1198"/>
      <c r="E183" s="1096"/>
      <c r="F183" s="496"/>
      <c r="G183" s="497"/>
      <c r="H183" s="497">
        <f t="shared" si="27"/>
        <v>0</v>
      </c>
      <c r="I183" s="497" t="str">
        <f t="shared" si="28"/>
        <v>0K</v>
      </c>
      <c r="J183" s="396"/>
      <c r="K183" s="1189"/>
      <c r="L183" s="1205"/>
      <c r="M183" s="1205"/>
      <c r="N183" s="1205"/>
      <c r="O183" s="1205"/>
      <c r="P183" s="1205"/>
      <c r="Q183" s="1205"/>
      <c r="R183" s="1205"/>
      <c r="S183" s="1100"/>
      <c r="T183" s="1100"/>
      <c r="U183" s="1103"/>
      <c r="V183" s="1106"/>
      <c r="W183" s="1100"/>
      <c r="X183" s="1100"/>
      <c r="Y183" s="1100"/>
      <c r="Z183" s="1100"/>
      <c r="AA183" s="1208"/>
      <c r="AB183" s="1209"/>
      <c r="AC183" s="19"/>
      <c r="AD183" s="244">
        <f>IF($C183=0,COUNTA($C$8:$C176),COUNTA($C$8:$C183))</f>
        <v>5</v>
      </c>
      <c r="AF183" s="59"/>
      <c r="AG183" s="56"/>
    </row>
    <row r="184" spans="1:48" ht="22.9" hidden="1" customHeight="1">
      <c r="A184" s="1192"/>
      <c r="B184" s="1194"/>
      <c r="C184" s="1196"/>
      <c r="D184" s="1198"/>
      <c r="E184" s="1096"/>
      <c r="F184" s="496"/>
      <c r="G184" s="497"/>
      <c r="H184" s="497">
        <f t="shared" si="27"/>
        <v>0</v>
      </c>
      <c r="I184" s="497" t="str">
        <f t="shared" si="28"/>
        <v>0K</v>
      </c>
      <c r="J184" s="396"/>
      <c r="K184" s="1189"/>
      <c r="L184" s="1205"/>
      <c r="M184" s="1205"/>
      <c r="N184" s="1205"/>
      <c r="O184" s="1205"/>
      <c r="P184" s="1205"/>
      <c r="Q184" s="1205"/>
      <c r="R184" s="1205"/>
      <c r="S184" s="1100"/>
      <c r="T184" s="1100"/>
      <c r="U184" s="1103"/>
      <c r="V184" s="1106"/>
      <c r="W184" s="1100"/>
      <c r="X184" s="1100"/>
      <c r="Y184" s="1100"/>
      <c r="Z184" s="1100"/>
      <c r="AA184" s="1208"/>
      <c r="AB184" s="1209"/>
      <c r="AC184" s="19"/>
      <c r="AD184" s="244">
        <f>IF($C184=0,COUNTA($C$8:$C183),COUNTA($C$8:$C184))</f>
        <v>5</v>
      </c>
      <c r="AF184" s="59"/>
      <c r="AG184" s="56"/>
    </row>
    <row r="185" spans="1:48" ht="22.9" hidden="1" customHeight="1">
      <c r="A185" s="1192"/>
      <c r="B185" s="1194"/>
      <c r="C185" s="1196"/>
      <c r="D185" s="1198"/>
      <c r="E185" s="1096"/>
      <c r="F185" s="496"/>
      <c r="G185" s="497"/>
      <c r="H185" s="497">
        <f t="shared" si="27"/>
        <v>0</v>
      </c>
      <c r="I185" s="497" t="str">
        <f t="shared" si="28"/>
        <v>0K</v>
      </c>
      <c r="J185" s="396"/>
      <c r="K185" s="1189"/>
      <c r="L185" s="1205"/>
      <c r="M185" s="1205"/>
      <c r="N185" s="1205"/>
      <c r="O185" s="1205"/>
      <c r="P185" s="1205"/>
      <c r="Q185" s="1205"/>
      <c r="R185" s="1205"/>
      <c r="S185" s="1100"/>
      <c r="T185" s="1100"/>
      <c r="U185" s="1103"/>
      <c r="V185" s="1106"/>
      <c r="W185" s="1100"/>
      <c r="X185" s="1100"/>
      <c r="Y185" s="1100"/>
      <c r="Z185" s="1100"/>
      <c r="AA185" s="1208"/>
      <c r="AB185" s="1209"/>
      <c r="AC185" s="19"/>
      <c r="AD185" s="244">
        <f>IF($C185=0,COUNTA($C$8:$C184),COUNTA($C$8:$C185))</f>
        <v>5</v>
      </c>
      <c r="AF185" s="59"/>
      <c r="AG185" s="56"/>
    </row>
    <row r="186" spans="1:48" ht="22.9" hidden="1" customHeight="1" thickBot="1">
      <c r="A186" s="1192"/>
      <c r="B186" s="1194"/>
      <c r="C186" s="1196"/>
      <c r="D186" s="1198"/>
      <c r="E186" s="1096"/>
      <c r="F186" s="490"/>
      <c r="G186" s="498"/>
      <c r="H186" s="498">
        <f t="shared" si="27"/>
        <v>0</v>
      </c>
      <c r="I186" s="498" t="str">
        <f t="shared" si="28"/>
        <v>0K</v>
      </c>
      <c r="J186" s="396"/>
      <c r="K186" s="1189"/>
      <c r="L186" s="1205"/>
      <c r="M186" s="1205"/>
      <c r="N186" s="1205"/>
      <c r="O186" s="1205"/>
      <c r="P186" s="1205"/>
      <c r="Q186" s="1205"/>
      <c r="R186" s="1205"/>
      <c r="S186" s="1100"/>
      <c r="T186" s="1100"/>
      <c r="U186" s="1103"/>
      <c r="V186" s="1106"/>
      <c r="W186" s="1100"/>
      <c r="X186" s="1100"/>
      <c r="Y186" s="1100"/>
      <c r="Z186" s="1100"/>
      <c r="AA186" s="1208"/>
      <c r="AB186" s="1209"/>
      <c r="AC186" s="19"/>
      <c r="AD186" s="244">
        <f>IF($C186=0,COUNTA($C$8:$C185),COUNTA($C$8:$C186))</f>
        <v>5</v>
      </c>
      <c r="AF186" s="59"/>
      <c r="AG186" s="56"/>
    </row>
    <row r="187" spans="1:48" s="39" customFormat="1" ht="22.9" customHeight="1" thickBot="1">
      <c r="A187" s="1193"/>
      <c r="B187" s="1195"/>
      <c r="C187" s="1197"/>
      <c r="D187" s="1199"/>
      <c r="E187" s="683" t="s">
        <v>592</v>
      </c>
      <c r="F187" s="861" t="s">
        <v>765</v>
      </c>
      <c r="G187" s="862"/>
      <c r="H187" s="862"/>
      <c r="I187" s="863"/>
      <c r="J187" s="640"/>
      <c r="K187" s="641" t="s">
        <v>54</v>
      </c>
      <c r="L187" s="1206"/>
      <c r="M187" s="1206"/>
      <c r="N187" s="1206"/>
      <c r="O187" s="1206"/>
      <c r="P187" s="1206"/>
      <c r="Q187" s="1206"/>
      <c r="R187" s="1206"/>
      <c r="S187" s="518"/>
      <c r="T187" s="518"/>
      <c r="U187" s="519"/>
      <c r="V187" s="520"/>
      <c r="W187" s="518"/>
      <c r="X187" s="518"/>
      <c r="Y187" s="518"/>
      <c r="Z187" s="518"/>
      <c r="AA187" s="1210"/>
      <c r="AB187" s="1211"/>
      <c r="AD187" s="244">
        <f>IF($C187=0,COUNTA($C$8:$C186),COUNTA($C$8:$C187))</f>
        <v>5</v>
      </c>
      <c r="AE187" s="73"/>
      <c r="AF187" s="59"/>
      <c r="AG187" s="56"/>
      <c r="AH187" s="55"/>
      <c r="AI187" s="55"/>
      <c r="AJ187" s="55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</row>
    <row r="188" spans="1:48" s="39" customFormat="1" ht="22.9" customHeight="1">
      <c r="A188" s="380"/>
      <c r="B188" s="391"/>
      <c r="C188" s="359"/>
      <c r="D188" s="382"/>
      <c r="E188" s="333"/>
      <c r="F188" s="392"/>
      <c r="G188" s="393"/>
      <c r="H188" s="393"/>
      <c r="I188" s="393"/>
      <c r="J188" s="383"/>
      <c r="K188" s="384"/>
      <c r="L188" s="335"/>
      <c r="M188" s="335"/>
      <c r="N188" s="335"/>
      <c r="O188" s="335"/>
      <c r="P188" s="335"/>
      <c r="Q188" s="335"/>
      <c r="R188" s="335"/>
      <c r="S188" s="752" t="s">
        <v>438</v>
      </c>
      <c r="T188" s="753"/>
      <c r="U188" s="753"/>
      <c r="V188" s="753"/>
      <c r="W188" s="753"/>
      <c r="X188" s="753"/>
      <c r="Y188" s="753"/>
      <c r="Z188" s="753"/>
      <c r="AA188" s="753"/>
      <c r="AB188" s="754"/>
      <c r="AD188" s="244"/>
      <c r="AE188" s="73"/>
      <c r="AF188" s="59"/>
      <c r="AG188" s="56"/>
      <c r="AH188" s="55"/>
      <c r="AI188" s="55"/>
      <c r="AJ188" s="55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</row>
    <row r="189" spans="1:48" ht="30">
      <c r="A189" s="798" t="s">
        <v>90</v>
      </c>
      <c r="B189" s="799"/>
      <c r="C189" s="799"/>
      <c r="D189" s="799"/>
      <c r="E189" s="799"/>
      <c r="F189" s="799"/>
      <c r="G189" s="385"/>
      <c r="H189" s="385"/>
      <c r="I189" s="386"/>
      <c r="J189" s="342"/>
      <c r="K189" s="342"/>
      <c r="L189" s="342"/>
      <c r="M189" s="342"/>
      <c r="N189" s="342"/>
      <c r="O189" s="342"/>
      <c r="P189" s="342"/>
      <c r="Q189" s="342"/>
      <c r="R189" s="342"/>
      <c r="S189" s="800" t="s">
        <v>477</v>
      </c>
      <c r="T189" s="800"/>
      <c r="U189" s="800"/>
      <c r="V189" s="800"/>
      <c r="W189" s="800"/>
      <c r="X189" s="800"/>
      <c r="Y189" s="800"/>
      <c r="Z189" s="800"/>
      <c r="AA189" s="800"/>
      <c r="AB189" s="801"/>
      <c r="AF189" s="59"/>
      <c r="AG189" s="56"/>
    </row>
    <row r="190" spans="1:48" s="40" customFormat="1" ht="43.9" customHeight="1" thickBot="1">
      <c r="A190" s="766" t="s">
        <v>281</v>
      </c>
      <c r="B190" s="767"/>
      <c r="C190" s="767"/>
      <c r="D190" s="767"/>
      <c r="E190" s="767"/>
      <c r="F190" s="767"/>
      <c r="G190" s="767"/>
      <c r="H190" s="767"/>
      <c r="I190" s="767"/>
      <c r="J190" s="767"/>
      <c r="K190" s="767"/>
      <c r="L190" s="767"/>
      <c r="M190" s="767"/>
      <c r="N190" s="767"/>
      <c r="O190" s="767"/>
      <c r="P190" s="767"/>
      <c r="Q190" s="767"/>
      <c r="R190" s="767"/>
      <c r="S190" s="767"/>
      <c r="T190" s="767"/>
      <c r="U190" s="767"/>
      <c r="V190" s="767"/>
      <c r="W190" s="767"/>
      <c r="X190" s="767"/>
      <c r="Y190" s="767"/>
      <c r="Z190" s="767"/>
      <c r="AA190" s="767"/>
      <c r="AB190" s="768"/>
      <c r="AD190" s="244"/>
      <c r="AE190" s="73"/>
      <c r="AF190" s="59"/>
      <c r="AG190" s="56"/>
      <c r="AH190" s="55"/>
      <c r="AI190" s="55"/>
      <c r="AJ190" s="55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</row>
    <row r="191" spans="1:48" ht="21.75" thickBot="1">
      <c r="A191" s="1215" t="s">
        <v>91</v>
      </c>
      <c r="B191" s="1216"/>
      <c r="C191" s="1216"/>
      <c r="D191" s="1216"/>
      <c r="E191" s="1216"/>
      <c r="F191" s="1216"/>
      <c r="G191" s="1216"/>
      <c r="H191" s="1216"/>
      <c r="I191" s="1216"/>
      <c r="J191" s="1216"/>
      <c r="K191" s="1217"/>
      <c r="L191" s="133">
        <f>AVERAGEIF(L$8:L$189,"&lt;&gt;0")</f>
        <v>5.0750000000000002</v>
      </c>
      <c r="M191" s="133">
        <f>AVERAGEIF(M$8:M$189,"&lt;&gt;0")</f>
        <v>2.5</v>
      </c>
      <c r="N191" s="133">
        <f>AVERAGEIF(N$8:N$189,"&lt;&gt;0")</f>
        <v>1.4249999999999998</v>
      </c>
      <c r="O191" s="133">
        <f>AVERAGEIF(O$8:O$189,"&lt;&gt; ")</f>
        <v>0.875</v>
      </c>
      <c r="P191" s="133">
        <f>AVERAGEIF(P$8:P$189,"&lt;&gt;0")</f>
        <v>2.5249999999999999</v>
      </c>
      <c r="Q191" s="133">
        <f>AVERAGEIF(Q$8:Q$189,"&lt;&gt; ")</f>
        <v>0.25</v>
      </c>
      <c r="R191" s="133">
        <f>AVERAGEIF(R$8:R$189,"&lt;&gt;0")</f>
        <v>782</v>
      </c>
      <c r="S191" s="772" t="s">
        <v>1043</v>
      </c>
      <c r="T191" s="752"/>
      <c r="U191" s="752"/>
      <c r="V191" s="752"/>
      <c r="W191" s="752"/>
      <c r="X191" s="752"/>
      <c r="Y191" s="752"/>
      <c r="Z191" s="752"/>
      <c r="AA191" s="752"/>
      <c r="AB191" s="773"/>
      <c r="AF191" s="59"/>
      <c r="AG191" s="56"/>
    </row>
    <row r="192" spans="1:48" ht="33.75" customHeight="1">
      <c r="A192" s="1218" t="s">
        <v>92</v>
      </c>
      <c r="B192" s="980"/>
      <c r="C192" s="980"/>
      <c r="D192" s="980"/>
      <c r="E192" s="1219"/>
      <c r="F192" s="1220" t="s">
        <v>71</v>
      </c>
      <c r="G192" s="1221"/>
      <c r="H192" s="1221"/>
      <c r="I192" s="1221"/>
      <c r="J192" s="1221"/>
      <c r="K192" s="1222"/>
      <c r="L192" s="134" t="s">
        <v>46</v>
      </c>
      <c r="M192" s="134" t="s">
        <v>47</v>
      </c>
      <c r="N192" s="102" t="s">
        <v>48</v>
      </c>
      <c r="O192" s="103" t="s">
        <v>49</v>
      </c>
      <c r="P192" s="103" t="s">
        <v>50</v>
      </c>
      <c r="Q192" s="103" t="s">
        <v>51</v>
      </c>
      <c r="R192" s="102" t="s">
        <v>52</v>
      </c>
      <c r="S192" s="774"/>
      <c r="T192" s="775"/>
      <c r="U192" s="775"/>
      <c r="V192" s="775"/>
      <c r="W192" s="775"/>
      <c r="X192" s="775"/>
      <c r="Y192" s="775"/>
      <c r="Z192" s="775"/>
      <c r="AA192" s="775"/>
      <c r="AB192" s="776"/>
      <c r="AF192" s="59"/>
      <c r="AG192" s="56"/>
    </row>
    <row r="193" spans="1:35" ht="33.75" customHeight="1">
      <c r="A193" s="1223" t="s">
        <v>53</v>
      </c>
      <c r="B193" s="1224"/>
      <c r="C193" s="1224"/>
      <c r="D193" s="1224"/>
      <c r="E193" s="1225"/>
      <c r="F193" s="1229" t="s">
        <v>72</v>
      </c>
      <c r="G193" s="1230"/>
      <c r="H193" s="1230"/>
      <c r="I193" s="1230"/>
      <c r="J193" s="1230"/>
      <c r="K193" s="1231"/>
      <c r="L193" s="135">
        <v>5</v>
      </c>
      <c r="M193" s="136">
        <v>2</v>
      </c>
      <c r="N193" s="104">
        <v>1.5</v>
      </c>
      <c r="O193" s="105" t="s">
        <v>93</v>
      </c>
      <c r="P193" s="105">
        <v>2</v>
      </c>
      <c r="Q193" s="105" t="s">
        <v>94</v>
      </c>
      <c r="R193" s="106">
        <v>670</v>
      </c>
      <c r="S193" s="774"/>
      <c r="T193" s="775"/>
      <c r="U193" s="775"/>
      <c r="V193" s="775"/>
      <c r="W193" s="775"/>
      <c r="X193" s="775"/>
      <c r="Y193" s="775"/>
      <c r="Z193" s="775"/>
      <c r="AA193" s="775"/>
      <c r="AB193" s="776"/>
      <c r="AF193" s="59"/>
      <c r="AG193" s="56"/>
    </row>
    <row r="194" spans="1:35" ht="33.75" customHeight="1" thickBot="1">
      <c r="A194" s="1226"/>
      <c r="B194" s="1227"/>
      <c r="C194" s="1227"/>
      <c r="D194" s="1227"/>
      <c r="E194" s="1228"/>
      <c r="F194" s="1232" t="s">
        <v>73</v>
      </c>
      <c r="G194" s="1233"/>
      <c r="H194" s="1233"/>
      <c r="I194" s="1233"/>
      <c r="J194" s="1233"/>
      <c r="K194" s="1234"/>
      <c r="L194" s="137">
        <v>5.8</v>
      </c>
      <c r="M194" s="138">
        <v>2</v>
      </c>
      <c r="N194" s="107">
        <v>2</v>
      </c>
      <c r="O194" s="109" t="s">
        <v>93</v>
      </c>
      <c r="P194" s="109">
        <v>2.5</v>
      </c>
      <c r="Q194" s="109" t="s">
        <v>94</v>
      </c>
      <c r="R194" s="108">
        <v>775</v>
      </c>
      <c r="S194" s="777"/>
      <c r="T194" s="778"/>
      <c r="U194" s="778"/>
      <c r="V194" s="778"/>
      <c r="W194" s="778"/>
      <c r="X194" s="778"/>
      <c r="Y194" s="778"/>
      <c r="Z194" s="778"/>
      <c r="AA194" s="778"/>
      <c r="AB194" s="779"/>
      <c r="AF194" s="59"/>
      <c r="AG194" s="56"/>
    </row>
    <row r="195" spans="1:35" ht="38.25">
      <c r="A195" s="139" t="s">
        <v>95</v>
      </c>
      <c r="B195" s="139"/>
      <c r="C195" s="139"/>
      <c r="D195" s="139"/>
      <c r="E195" s="74"/>
      <c r="F195" s="289" t="s">
        <v>723</v>
      </c>
      <c r="G195" s="289"/>
      <c r="H195" s="289"/>
      <c r="I195" s="289"/>
      <c r="J195" s="76"/>
      <c r="K195" s="76"/>
      <c r="L195" s="76"/>
      <c r="M195" s="76"/>
      <c r="N195" s="78"/>
      <c r="O195" s="78"/>
      <c r="P195" s="78"/>
      <c r="Q195" s="110" t="s">
        <v>96</v>
      </c>
      <c r="R195" s="78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F195" s="59"/>
      <c r="AG195" s="56"/>
    </row>
    <row r="196" spans="1:35" ht="38.25">
      <c r="A196" s="139"/>
      <c r="B196" s="139"/>
      <c r="C196" s="139"/>
      <c r="D196" s="139"/>
      <c r="E196" s="74"/>
      <c r="F196" s="321"/>
      <c r="G196" s="289"/>
      <c r="H196" s="289"/>
      <c r="I196" s="289"/>
      <c r="J196" s="76"/>
      <c r="K196" s="76"/>
      <c r="L196" s="76"/>
      <c r="M196" s="76"/>
      <c r="N196" s="78"/>
      <c r="O196" s="78"/>
      <c r="P196" s="78"/>
      <c r="Q196" s="78"/>
      <c r="R196" s="78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F196" s="59"/>
      <c r="AG196" s="56"/>
    </row>
    <row r="197" spans="1:35" ht="72" customHeight="1">
      <c r="A197" s="1214" t="s">
        <v>97</v>
      </c>
      <c r="B197" s="1214"/>
      <c r="C197" s="1214"/>
      <c r="D197" s="1214"/>
      <c r="E197" s="1214"/>
      <c r="F197" s="321"/>
      <c r="G197" s="289"/>
      <c r="H197" s="289"/>
      <c r="I197" s="289"/>
      <c r="J197" s="76"/>
      <c r="K197" s="76"/>
      <c r="L197" s="76"/>
      <c r="M197" s="76"/>
      <c r="N197" s="78"/>
      <c r="O197" s="78"/>
      <c r="P197" s="78"/>
      <c r="Q197" s="78"/>
      <c r="R197" s="78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F197" s="59"/>
      <c r="AG197" s="56"/>
    </row>
    <row r="198" spans="1:35">
      <c r="AF198" s="59"/>
      <c r="AG198" s="56"/>
    </row>
    <row r="204" spans="1:35">
      <c r="AG204" s="187"/>
      <c r="AH204" s="82"/>
      <c r="AI204" s="188"/>
    </row>
    <row r="205" spans="1:35">
      <c r="AG205" s="189"/>
      <c r="AH205" s="83"/>
      <c r="AI205" s="188"/>
    </row>
  </sheetData>
  <mergeCells count="328">
    <mergeCell ref="S188:AB188"/>
    <mergeCell ref="A197:E197"/>
    <mergeCell ref="A190:AB190"/>
    <mergeCell ref="A191:K191"/>
    <mergeCell ref="S191:AB194"/>
    <mergeCell ref="A192:E192"/>
    <mergeCell ref="F192:K192"/>
    <mergeCell ref="A193:E194"/>
    <mergeCell ref="F193:K193"/>
    <mergeCell ref="F194:K194"/>
    <mergeCell ref="F187:I187"/>
    <mergeCell ref="A189:F189"/>
    <mergeCell ref="S189:AB189"/>
    <mergeCell ref="X174:X175"/>
    <mergeCell ref="Y174:Y175"/>
    <mergeCell ref="Z174:Z175"/>
    <mergeCell ref="E176:E186"/>
    <mergeCell ref="K176:K186"/>
    <mergeCell ref="S176:S186"/>
    <mergeCell ref="T176:T186"/>
    <mergeCell ref="U176:U186"/>
    <mergeCell ref="V176:V186"/>
    <mergeCell ref="W176:W186"/>
    <mergeCell ref="AA153:AB187"/>
    <mergeCell ref="E155:E163"/>
    <mergeCell ref="K155:K163"/>
    <mergeCell ref="S155:S163"/>
    <mergeCell ref="T155:T163"/>
    <mergeCell ref="L153:L187"/>
    <mergeCell ref="M153:M187"/>
    <mergeCell ref="N153:N187"/>
    <mergeCell ref="O153:O187"/>
    <mergeCell ref="P153:P187"/>
    <mergeCell ref="Q153:Q187"/>
    <mergeCell ref="X155:X163"/>
    <mergeCell ref="Y155:Y163"/>
    <mergeCell ref="Z155:Z163"/>
    <mergeCell ref="T174:T175"/>
    <mergeCell ref="U155:U163"/>
    <mergeCell ref="V155:V163"/>
    <mergeCell ref="R153:R187"/>
    <mergeCell ref="S153:S154"/>
    <mergeCell ref="T153:T154"/>
    <mergeCell ref="U153:U154"/>
    <mergeCell ref="V153:V154"/>
    <mergeCell ref="W153:W154"/>
    <mergeCell ref="W155:W163"/>
    <mergeCell ref="U174:U175"/>
    <mergeCell ref="V174:V175"/>
    <mergeCell ref="W174:W175"/>
    <mergeCell ref="X176:X186"/>
    <mergeCell ref="Y176:Y186"/>
    <mergeCell ref="Z176:Z186"/>
    <mergeCell ref="E164:E173"/>
    <mergeCell ref="Z141:Z150"/>
    <mergeCell ref="F152:I152"/>
    <mergeCell ref="A153:A187"/>
    <mergeCell ref="B153:B187"/>
    <mergeCell ref="C153:C187"/>
    <mergeCell ref="D153:D187"/>
    <mergeCell ref="E153:E154"/>
    <mergeCell ref="K153:K154"/>
    <mergeCell ref="X153:X154"/>
    <mergeCell ref="Y153:Y154"/>
    <mergeCell ref="Z153:Z154"/>
    <mergeCell ref="K164:K173"/>
    <mergeCell ref="S164:S173"/>
    <mergeCell ref="T164:T173"/>
    <mergeCell ref="U164:U173"/>
    <mergeCell ref="V164:V173"/>
    <mergeCell ref="W164:W173"/>
    <mergeCell ref="X164:X173"/>
    <mergeCell ref="Y164:Y173"/>
    <mergeCell ref="Z164:Z173"/>
    <mergeCell ref="E174:E175"/>
    <mergeCell ref="K174:K175"/>
    <mergeCell ref="S174:S175"/>
    <mergeCell ref="E141:E150"/>
    <mergeCell ref="K141:K150"/>
    <mergeCell ref="S141:S150"/>
    <mergeCell ref="T141:T150"/>
    <mergeCell ref="U141:U150"/>
    <mergeCell ref="V141:V150"/>
    <mergeCell ref="W141:W150"/>
    <mergeCell ref="X141:X150"/>
    <mergeCell ref="Y141:Y150"/>
    <mergeCell ref="K139:K140"/>
    <mergeCell ref="S139:S140"/>
    <mergeCell ref="T139:T140"/>
    <mergeCell ref="U139:U140"/>
    <mergeCell ref="V139:V140"/>
    <mergeCell ref="W139:W140"/>
    <mergeCell ref="X139:X140"/>
    <mergeCell ref="Y139:Y140"/>
    <mergeCell ref="Z139:Z140"/>
    <mergeCell ref="AA117:AB152"/>
    <mergeCell ref="E119:E128"/>
    <mergeCell ref="K119:K128"/>
    <mergeCell ref="S119:S128"/>
    <mergeCell ref="T119:T128"/>
    <mergeCell ref="U119:U128"/>
    <mergeCell ref="V119:V128"/>
    <mergeCell ref="R117:R152"/>
    <mergeCell ref="S117:S118"/>
    <mergeCell ref="T117:T118"/>
    <mergeCell ref="U117:U118"/>
    <mergeCell ref="V117:V118"/>
    <mergeCell ref="W117:W118"/>
    <mergeCell ref="W119:W128"/>
    <mergeCell ref="L117:L152"/>
    <mergeCell ref="M117:M152"/>
    <mergeCell ref="N117:N152"/>
    <mergeCell ref="O117:O152"/>
    <mergeCell ref="P117:P152"/>
    <mergeCell ref="Q117:Q152"/>
    <mergeCell ref="X119:X128"/>
    <mergeCell ref="Y119:Y128"/>
    <mergeCell ref="Z119:Z128"/>
    <mergeCell ref="E129:E138"/>
    <mergeCell ref="W106:W115"/>
    <mergeCell ref="X106:X115"/>
    <mergeCell ref="Y106:Y115"/>
    <mergeCell ref="Z106:Z115"/>
    <mergeCell ref="F116:I116"/>
    <mergeCell ref="A117:A152"/>
    <mergeCell ref="B117:B152"/>
    <mergeCell ref="C117:C152"/>
    <mergeCell ref="D117:D152"/>
    <mergeCell ref="E117:E118"/>
    <mergeCell ref="K117:K118"/>
    <mergeCell ref="X117:X118"/>
    <mergeCell ref="Y117:Y118"/>
    <mergeCell ref="Z117:Z118"/>
    <mergeCell ref="K129:K138"/>
    <mergeCell ref="S129:S138"/>
    <mergeCell ref="T129:T138"/>
    <mergeCell ref="U129:U138"/>
    <mergeCell ref="V129:V138"/>
    <mergeCell ref="W129:W138"/>
    <mergeCell ref="X129:X138"/>
    <mergeCell ref="Y129:Y138"/>
    <mergeCell ref="Z129:Z138"/>
    <mergeCell ref="E139:E140"/>
    <mergeCell ref="AA84:AB116"/>
    <mergeCell ref="E93:E103"/>
    <mergeCell ref="K93:K103"/>
    <mergeCell ref="S93:S103"/>
    <mergeCell ref="T93:T103"/>
    <mergeCell ref="U93:U103"/>
    <mergeCell ref="V93:V103"/>
    <mergeCell ref="R84:R116"/>
    <mergeCell ref="S84:S92"/>
    <mergeCell ref="T84:T92"/>
    <mergeCell ref="U84:U92"/>
    <mergeCell ref="V84:V92"/>
    <mergeCell ref="W84:W92"/>
    <mergeCell ref="W93:W103"/>
    <mergeCell ref="L84:L116"/>
    <mergeCell ref="M84:M116"/>
    <mergeCell ref="N84:N116"/>
    <mergeCell ref="O84:O116"/>
    <mergeCell ref="P84:P116"/>
    <mergeCell ref="Q84:Q116"/>
    <mergeCell ref="X93:X103"/>
    <mergeCell ref="Y93:Y103"/>
    <mergeCell ref="Z93:Z103"/>
    <mergeCell ref="E104:E105"/>
    <mergeCell ref="A84:A116"/>
    <mergeCell ref="B84:B116"/>
    <mergeCell ref="C84:C116"/>
    <mergeCell ref="D84:D116"/>
    <mergeCell ref="E84:E92"/>
    <mergeCell ref="K84:K92"/>
    <mergeCell ref="X84:X92"/>
    <mergeCell ref="Y84:Y92"/>
    <mergeCell ref="Z84:Z92"/>
    <mergeCell ref="K104:K105"/>
    <mergeCell ref="S104:S105"/>
    <mergeCell ref="T104:T105"/>
    <mergeCell ref="U104:U105"/>
    <mergeCell ref="V104:V105"/>
    <mergeCell ref="W104:W105"/>
    <mergeCell ref="X104:X105"/>
    <mergeCell ref="Y104:Y105"/>
    <mergeCell ref="Z104:Z105"/>
    <mergeCell ref="E106:E115"/>
    <mergeCell ref="K106:K115"/>
    <mergeCell ref="S106:S115"/>
    <mergeCell ref="T106:T115"/>
    <mergeCell ref="U106:U115"/>
    <mergeCell ref="V106:V115"/>
    <mergeCell ref="Z65:Z66"/>
    <mergeCell ref="E67:E82"/>
    <mergeCell ref="K67:K82"/>
    <mergeCell ref="S67:S82"/>
    <mergeCell ref="T67:T82"/>
    <mergeCell ref="U67:U82"/>
    <mergeCell ref="V67:V82"/>
    <mergeCell ref="W67:W82"/>
    <mergeCell ref="X67:X82"/>
    <mergeCell ref="Y67:Y82"/>
    <mergeCell ref="Z67:Z82"/>
    <mergeCell ref="Z44:Z54"/>
    <mergeCell ref="AA44:AB83"/>
    <mergeCell ref="E55:E64"/>
    <mergeCell ref="K55:K64"/>
    <mergeCell ref="S55:S64"/>
    <mergeCell ref="T55:T64"/>
    <mergeCell ref="U55:U64"/>
    <mergeCell ref="V55:V64"/>
    <mergeCell ref="W55:W64"/>
    <mergeCell ref="S44:S54"/>
    <mergeCell ref="T44:T54"/>
    <mergeCell ref="U44:U54"/>
    <mergeCell ref="V44:V54"/>
    <mergeCell ref="W44:W54"/>
    <mergeCell ref="X44:X54"/>
    <mergeCell ref="M44:M83"/>
    <mergeCell ref="N44:N83"/>
    <mergeCell ref="O44:O83"/>
    <mergeCell ref="P44:P83"/>
    <mergeCell ref="Q44:Q83"/>
    <mergeCell ref="R44:R83"/>
    <mergeCell ref="X55:X64"/>
    <mergeCell ref="Y55:Y64"/>
    <mergeCell ref="Z55:Z64"/>
    <mergeCell ref="A44:A83"/>
    <mergeCell ref="B44:B83"/>
    <mergeCell ref="C44:C83"/>
    <mergeCell ref="D44:D83"/>
    <mergeCell ref="E44:E54"/>
    <mergeCell ref="F44:I44"/>
    <mergeCell ref="K44:K54"/>
    <mergeCell ref="L44:L83"/>
    <mergeCell ref="Y44:Y54"/>
    <mergeCell ref="E65:E66"/>
    <mergeCell ref="K65:K66"/>
    <mergeCell ref="S65:S66"/>
    <mergeCell ref="T65:T66"/>
    <mergeCell ref="U65:U66"/>
    <mergeCell ref="V65:V66"/>
    <mergeCell ref="W65:W66"/>
    <mergeCell ref="X65:X66"/>
    <mergeCell ref="Y65:Y66"/>
    <mergeCell ref="F83:I83"/>
    <mergeCell ref="S32:S42"/>
    <mergeCell ref="T32:T42"/>
    <mergeCell ref="U32:U42"/>
    <mergeCell ref="V32:V42"/>
    <mergeCell ref="W32:W42"/>
    <mergeCell ref="X32:X42"/>
    <mergeCell ref="Y32:Y42"/>
    <mergeCell ref="Z32:Z42"/>
    <mergeCell ref="F43:I43"/>
    <mergeCell ref="S19:S29"/>
    <mergeCell ref="T19:T29"/>
    <mergeCell ref="U19:U29"/>
    <mergeCell ref="V19:V29"/>
    <mergeCell ref="W19:W29"/>
    <mergeCell ref="X19:X29"/>
    <mergeCell ref="Y19:Y29"/>
    <mergeCell ref="Z19:Z29"/>
    <mergeCell ref="E30:E31"/>
    <mergeCell ref="K30:K31"/>
    <mergeCell ref="S30:S31"/>
    <mergeCell ref="T30:T31"/>
    <mergeCell ref="U30:U31"/>
    <mergeCell ref="V30:V31"/>
    <mergeCell ref="W30:W31"/>
    <mergeCell ref="X30:X31"/>
    <mergeCell ref="Y30:Y31"/>
    <mergeCell ref="Z30:Z31"/>
    <mergeCell ref="AA8:AB43"/>
    <mergeCell ref="E10:E18"/>
    <mergeCell ref="K10:K18"/>
    <mergeCell ref="S10:S18"/>
    <mergeCell ref="T10:T18"/>
    <mergeCell ref="U10:U18"/>
    <mergeCell ref="V10:V18"/>
    <mergeCell ref="W10:W18"/>
    <mergeCell ref="X10:X18"/>
    <mergeCell ref="Y10:Y18"/>
    <mergeCell ref="U8:U9"/>
    <mergeCell ref="V8:V9"/>
    <mergeCell ref="W8:W9"/>
    <mergeCell ref="X8:X9"/>
    <mergeCell ref="Y8:Y9"/>
    <mergeCell ref="Z8:Z9"/>
    <mergeCell ref="O8:O43"/>
    <mergeCell ref="P8:P43"/>
    <mergeCell ref="Q8:Q43"/>
    <mergeCell ref="R8:R43"/>
    <mergeCell ref="S8:S9"/>
    <mergeCell ref="T8:T9"/>
    <mergeCell ref="Z10:Z18"/>
    <mergeCell ref="E19:E29"/>
    <mergeCell ref="A8:A43"/>
    <mergeCell ref="B8:B43"/>
    <mergeCell ref="C8:C43"/>
    <mergeCell ref="D8:D43"/>
    <mergeCell ref="E8:E9"/>
    <mergeCell ref="K8:K9"/>
    <mergeCell ref="L8:L43"/>
    <mergeCell ref="M8:M43"/>
    <mergeCell ref="N8:N43"/>
    <mergeCell ref="K19:K29"/>
    <mergeCell ref="E32:E42"/>
    <mergeCell ref="K32:K42"/>
    <mergeCell ref="A1:AB1"/>
    <mergeCell ref="A3:A7"/>
    <mergeCell ref="B3:B7"/>
    <mergeCell ref="C3:C7"/>
    <mergeCell ref="D3:D7"/>
    <mergeCell ref="E3:K3"/>
    <mergeCell ref="L3:R5"/>
    <mergeCell ref="S3:U3"/>
    <mergeCell ref="V3:Z3"/>
    <mergeCell ref="AA3:AB7"/>
    <mergeCell ref="E4:E7"/>
    <mergeCell ref="F4:K6"/>
    <mergeCell ref="S4:S7"/>
    <mergeCell ref="T4:T7"/>
    <mergeCell ref="U4:U7"/>
    <mergeCell ref="V4:V7"/>
    <mergeCell ref="W4:W7"/>
    <mergeCell ref="X4:X7"/>
    <mergeCell ref="Y4:Y7"/>
    <mergeCell ref="Z4:Z7"/>
  </mergeCells>
  <phoneticPr fontId="9" type="noConversion"/>
  <printOptions horizontalCentered="1" verticalCentered="1"/>
  <pageMargins left="0" right="0" top="0" bottom="0" header="0" footer="0"/>
  <pageSetup paperSize="9" scale="34" fitToHeight="0" orientation="portrait" r:id="rId1"/>
  <rowBreaks count="2" manualBreakCount="2">
    <brk id="83" max="27" man="1"/>
    <brk id="152" max="27" man="1"/>
  </rowBreaks>
  <colBreaks count="1" manualBreakCount="1">
    <brk id="10" max="19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8"/>
  <sheetViews>
    <sheetView tabSelected="1" view="pageBreakPreview" zoomScaleNormal="100" zoomScaleSheetLayoutView="100" workbookViewId="0">
      <pane ySplit="7" topLeftCell="A69" activePane="bottomLeft" state="frozen"/>
      <selection activeCell="A2" sqref="A2:AB2"/>
      <selection pane="bottomLeft" activeCell="O77" sqref="O77:O109"/>
    </sheetView>
  </sheetViews>
  <sheetFormatPr defaultColWidth="8.875" defaultRowHeight="26.25"/>
  <cols>
    <col min="1" max="4" width="7.75" style="324" customWidth="1"/>
    <col min="5" max="5" width="26.25" style="325" customWidth="1"/>
    <col min="6" max="6" width="25.5" style="325" bestFit="1" customWidth="1"/>
    <col min="7" max="8" width="20.5" style="290" customWidth="1"/>
    <col min="9" max="9" width="14.75" style="290" bestFit="1" customWidth="1"/>
    <col min="10" max="10" width="14.75" style="324" hidden="1" customWidth="1"/>
    <col min="11" max="11" width="16.5" style="324" customWidth="1"/>
    <col min="12" max="13" width="7.75" style="324" customWidth="1"/>
    <col min="14" max="17" width="7.75" style="20" customWidth="1"/>
    <col min="18" max="18" width="9" style="20" customWidth="1"/>
    <col min="19" max="28" width="7.75" style="20" customWidth="1"/>
    <col min="29" max="29" width="8.875" style="20"/>
    <col min="30" max="30" width="5.75" style="244" customWidth="1"/>
    <col min="31" max="31" width="5.75" style="73" customWidth="1"/>
    <col min="32" max="32" width="7.75" style="56" customWidth="1"/>
    <col min="33" max="33" width="10" style="186" customWidth="1"/>
    <col min="34" max="34" width="8" style="55" customWidth="1"/>
    <col min="35" max="36" width="8.875" style="55" customWidth="1"/>
    <col min="37" max="48" width="5.25" style="57" customWidth="1"/>
    <col min="49" max="16384" width="8.875" style="20"/>
  </cols>
  <sheetData>
    <row r="1" spans="1:48" ht="27.75">
      <c r="A1" s="1235" t="str">
        <f>"基隆市五堵共廚群組113學年度(上學期)第8週菜單設計暨學生反應調查表"</f>
        <v>基隆市五堵共廚群組113學年度(上學期)第8週菜單設計暨學生反應調查表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  <c r="P1" s="1235"/>
      <c r="Q1" s="1235"/>
      <c r="R1" s="1235"/>
      <c r="S1" s="1235"/>
      <c r="T1" s="1235"/>
      <c r="U1" s="1235"/>
      <c r="V1" s="1235"/>
      <c r="W1" s="1235"/>
      <c r="X1" s="1235"/>
      <c r="Y1" s="1235"/>
      <c r="Z1" s="1235"/>
      <c r="AA1" s="1235"/>
      <c r="AB1" s="1235"/>
      <c r="AC1" s="19"/>
      <c r="AG1" s="56"/>
    </row>
    <row r="2" spans="1:48" ht="21.75" thickBot="1">
      <c r="A2" s="239" t="s">
        <v>59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40">
        <v>1401</v>
      </c>
      <c r="T2" s="240">
        <v>1402</v>
      </c>
      <c r="U2" s="240">
        <v>1401</v>
      </c>
      <c r="V2" s="240">
        <v>1410</v>
      </c>
      <c r="W2" s="240">
        <v>1405</v>
      </c>
      <c r="X2" s="239"/>
      <c r="Y2" s="239"/>
      <c r="Z2" s="239"/>
      <c r="AA2" s="239"/>
      <c r="AB2" s="239"/>
      <c r="AC2" s="19"/>
      <c r="AG2" s="56"/>
    </row>
    <row r="3" spans="1:48" ht="21">
      <c r="A3" s="1236" t="s">
        <v>388</v>
      </c>
      <c r="B3" s="1238" t="s">
        <v>389</v>
      </c>
      <c r="C3" s="1240" t="s">
        <v>390</v>
      </c>
      <c r="D3" s="1240" t="s">
        <v>391</v>
      </c>
      <c r="E3" s="1243" t="s">
        <v>392</v>
      </c>
      <c r="F3" s="1244"/>
      <c r="G3" s="1244"/>
      <c r="H3" s="1244"/>
      <c r="I3" s="1244"/>
      <c r="J3" s="1244"/>
      <c r="K3" s="1245"/>
      <c r="L3" s="1246" t="s">
        <v>393</v>
      </c>
      <c r="M3" s="1247"/>
      <c r="N3" s="1247"/>
      <c r="O3" s="1247"/>
      <c r="P3" s="1247"/>
      <c r="Q3" s="1247"/>
      <c r="R3" s="1248"/>
      <c r="S3" s="991" t="s">
        <v>28</v>
      </c>
      <c r="T3" s="992"/>
      <c r="U3" s="993"/>
      <c r="V3" s="994" t="s">
        <v>29</v>
      </c>
      <c r="W3" s="992"/>
      <c r="X3" s="992"/>
      <c r="Y3" s="992"/>
      <c r="Z3" s="995"/>
      <c r="AA3" s="996" t="s">
        <v>394</v>
      </c>
      <c r="AB3" s="997"/>
      <c r="AC3" s="19"/>
      <c r="AG3" s="56"/>
    </row>
    <row r="4" spans="1:48" ht="6.75" customHeight="1">
      <c r="A4" s="1237"/>
      <c r="B4" s="1239"/>
      <c r="C4" s="1241"/>
      <c r="D4" s="1242"/>
      <c r="E4" s="1255" t="s">
        <v>395</v>
      </c>
      <c r="F4" s="1001" t="s">
        <v>396</v>
      </c>
      <c r="G4" s="1257"/>
      <c r="H4" s="1257"/>
      <c r="I4" s="1257"/>
      <c r="J4" s="1257"/>
      <c r="K4" s="1003"/>
      <c r="L4" s="1249"/>
      <c r="M4" s="1250"/>
      <c r="N4" s="1250"/>
      <c r="O4" s="1250"/>
      <c r="P4" s="1250"/>
      <c r="Q4" s="1250"/>
      <c r="R4" s="1251"/>
      <c r="S4" s="1010" t="s">
        <v>31</v>
      </c>
      <c r="T4" s="1010" t="s">
        <v>32</v>
      </c>
      <c r="U4" s="1012" t="s">
        <v>33</v>
      </c>
      <c r="V4" s="1014" t="s">
        <v>34</v>
      </c>
      <c r="W4" s="1010" t="s">
        <v>35</v>
      </c>
      <c r="X4" s="1010" t="s">
        <v>36</v>
      </c>
      <c r="Y4" s="1010" t="s">
        <v>37</v>
      </c>
      <c r="Z4" s="1016" t="s">
        <v>38</v>
      </c>
      <c r="AA4" s="998"/>
      <c r="AB4" s="997"/>
      <c r="AC4" s="19"/>
      <c r="AG4" s="56"/>
    </row>
    <row r="5" spans="1:48" ht="5.25" customHeight="1">
      <c r="A5" s="1237"/>
      <c r="B5" s="1239"/>
      <c r="C5" s="1241"/>
      <c r="D5" s="1242"/>
      <c r="E5" s="1256"/>
      <c r="F5" s="1258"/>
      <c r="G5" s="1259"/>
      <c r="H5" s="1259"/>
      <c r="I5" s="1259"/>
      <c r="J5" s="1259"/>
      <c r="K5" s="1006"/>
      <c r="L5" s="1252"/>
      <c r="M5" s="1253"/>
      <c r="N5" s="1253"/>
      <c r="O5" s="1253"/>
      <c r="P5" s="1253"/>
      <c r="Q5" s="1253"/>
      <c r="R5" s="1254"/>
      <c r="S5" s="1011"/>
      <c r="T5" s="1011"/>
      <c r="U5" s="1013"/>
      <c r="V5" s="1015"/>
      <c r="W5" s="1011"/>
      <c r="X5" s="1011"/>
      <c r="Y5" s="1011"/>
      <c r="Z5" s="1017"/>
      <c r="AA5" s="998"/>
      <c r="AB5" s="997"/>
      <c r="AC5" s="19"/>
      <c r="AG5" s="56"/>
    </row>
    <row r="6" spans="1:48" ht="42" customHeight="1">
      <c r="A6" s="1237"/>
      <c r="B6" s="1239"/>
      <c r="C6" s="1241"/>
      <c r="D6" s="1242"/>
      <c r="E6" s="1256"/>
      <c r="F6" s="1260"/>
      <c r="G6" s="1261"/>
      <c r="H6" s="1261"/>
      <c r="I6" s="1261"/>
      <c r="J6" s="1261"/>
      <c r="K6" s="1009"/>
      <c r="L6" s="299" t="s">
        <v>397</v>
      </c>
      <c r="M6" s="300" t="s">
        <v>398</v>
      </c>
      <c r="N6" s="301" t="s">
        <v>399</v>
      </c>
      <c r="O6" s="301" t="s">
        <v>400</v>
      </c>
      <c r="P6" s="301" t="s">
        <v>401</v>
      </c>
      <c r="Q6" s="301" t="s">
        <v>402</v>
      </c>
      <c r="R6" s="301" t="s">
        <v>403</v>
      </c>
      <c r="S6" s="1011"/>
      <c r="T6" s="1011"/>
      <c r="U6" s="1013"/>
      <c r="V6" s="1015"/>
      <c r="W6" s="1011"/>
      <c r="X6" s="1011"/>
      <c r="Y6" s="1011"/>
      <c r="Z6" s="1017"/>
      <c r="AA6" s="998"/>
      <c r="AB6" s="997"/>
      <c r="AC6" s="19"/>
      <c r="AG6" s="58"/>
    </row>
    <row r="7" spans="1:48" ht="21.75" customHeight="1" thickBot="1">
      <c r="A7" s="1237"/>
      <c r="B7" s="1239"/>
      <c r="C7" s="1241"/>
      <c r="D7" s="1242"/>
      <c r="E7" s="1256"/>
      <c r="F7" s="250" t="s">
        <v>289</v>
      </c>
      <c r="G7" s="251" t="s">
        <v>290</v>
      </c>
      <c r="H7" s="251" t="s">
        <v>404</v>
      </c>
      <c r="I7" s="251" t="s">
        <v>291</v>
      </c>
      <c r="J7" s="302" t="s">
        <v>405</v>
      </c>
      <c r="K7" s="302" t="s">
        <v>406</v>
      </c>
      <c r="L7" s="303" t="s">
        <v>39</v>
      </c>
      <c r="M7" s="303" t="s">
        <v>40</v>
      </c>
      <c r="N7" s="304" t="s">
        <v>41</v>
      </c>
      <c r="O7" s="304" t="s">
        <v>42</v>
      </c>
      <c r="P7" s="304" t="s">
        <v>43</v>
      </c>
      <c r="Q7" s="304" t="s">
        <v>44</v>
      </c>
      <c r="R7" s="304" t="s">
        <v>45</v>
      </c>
      <c r="S7" s="1011"/>
      <c r="T7" s="1011"/>
      <c r="U7" s="1013"/>
      <c r="V7" s="1015"/>
      <c r="W7" s="1011"/>
      <c r="X7" s="1011"/>
      <c r="Y7" s="1011"/>
      <c r="Z7" s="1017"/>
      <c r="AA7" s="998"/>
      <c r="AB7" s="997"/>
      <c r="AC7" s="19"/>
      <c r="AF7" s="188"/>
      <c r="AG7" s="305"/>
      <c r="AK7" s="242"/>
      <c r="AL7" s="242"/>
      <c r="AM7" s="242"/>
      <c r="AN7" s="242"/>
      <c r="AO7" s="242"/>
      <c r="AP7" s="242"/>
      <c r="AQ7" s="243"/>
      <c r="AR7" s="243"/>
      <c r="AS7" s="243"/>
      <c r="AT7" s="243"/>
      <c r="AU7" s="243"/>
      <c r="AV7" s="243"/>
    </row>
    <row r="8" spans="1:48" ht="22.9" customHeight="1" thickBot="1">
      <c r="A8" s="1262">
        <v>45579</v>
      </c>
      <c r="B8" s="1265" t="s">
        <v>451</v>
      </c>
      <c r="C8" s="1268">
        <v>1363</v>
      </c>
      <c r="D8" s="959" t="str">
        <f>E8</f>
        <v>五穀飯</v>
      </c>
      <c r="E8" s="1120" t="s">
        <v>478</v>
      </c>
      <c r="F8" s="551" t="s">
        <v>781</v>
      </c>
      <c r="G8" s="462">
        <v>6</v>
      </c>
      <c r="H8" s="409">
        <f>MROUND(INDEX($C:$C,MATCH(AD8,$AD:$AD,0))*G8/1000,1)</f>
        <v>8</v>
      </c>
      <c r="I8" s="409" t="str">
        <f>H8&amp;+"K"</f>
        <v>8K</v>
      </c>
      <c r="J8" s="409"/>
      <c r="K8" s="1184" t="s">
        <v>146</v>
      </c>
      <c r="L8" s="1271">
        <v>5.3</v>
      </c>
      <c r="M8" s="1271">
        <v>2.4</v>
      </c>
      <c r="N8" s="1274">
        <v>1.5</v>
      </c>
      <c r="O8" s="1284">
        <v>0</v>
      </c>
      <c r="P8" s="1284">
        <v>2.5</v>
      </c>
      <c r="Q8" s="1284">
        <v>1</v>
      </c>
      <c r="R8" s="924">
        <f>SUM(L8*70)+(M8*75)+(N8*25)+(O8*60)+(P8*45)+(Q8*150)</f>
        <v>851</v>
      </c>
      <c r="S8" s="944"/>
      <c r="T8" s="944"/>
      <c r="U8" s="945"/>
      <c r="V8" s="946"/>
      <c r="W8" s="944"/>
      <c r="X8" s="944"/>
      <c r="Y8" s="944"/>
      <c r="Z8" s="944"/>
      <c r="AA8" s="1278"/>
      <c r="AB8" s="1279"/>
      <c r="AC8" s="19"/>
      <c r="AD8" s="244">
        <f>IF($C8=0,COUNTA($C7:$C$8),COUNTA($C$8:$C8))</f>
        <v>1</v>
      </c>
      <c r="AF8" s="59"/>
      <c r="AG8" s="56"/>
    </row>
    <row r="9" spans="1:48" ht="22.9" hidden="1" customHeight="1" thickBot="1">
      <c r="A9" s="1263"/>
      <c r="B9" s="1266"/>
      <c r="C9" s="1269"/>
      <c r="D9" s="851"/>
      <c r="E9" s="1121"/>
      <c r="F9" s="555"/>
      <c r="G9" s="679"/>
      <c r="H9" s="679">
        <f>MROUND(INDEX($C:$C,MATCH(AD9,$AD:$AD,0))*G9/1000,1)</f>
        <v>0</v>
      </c>
      <c r="I9" s="505" t="str">
        <f t="shared" ref="I9" si="0">H9&amp;+"K"</f>
        <v>0K</v>
      </c>
      <c r="J9" s="506"/>
      <c r="K9" s="1202"/>
      <c r="L9" s="1272"/>
      <c r="M9" s="1272"/>
      <c r="N9" s="1275"/>
      <c r="O9" s="880"/>
      <c r="P9" s="880"/>
      <c r="Q9" s="880"/>
      <c r="R9" s="925"/>
      <c r="S9" s="866"/>
      <c r="T9" s="866"/>
      <c r="U9" s="867"/>
      <c r="V9" s="868"/>
      <c r="W9" s="866"/>
      <c r="X9" s="866"/>
      <c r="Y9" s="866"/>
      <c r="Z9" s="866"/>
      <c r="AA9" s="873"/>
      <c r="AB9" s="874"/>
      <c r="AC9" s="19"/>
      <c r="AD9" s="244">
        <f>IF($C9=0,COUNTA($C8:$C$8),COUNTA($C$8:$C9))</f>
        <v>1</v>
      </c>
      <c r="AF9" s="59"/>
      <c r="AG9" s="56"/>
    </row>
    <row r="10" spans="1:48" ht="22.9" customHeight="1">
      <c r="A10" s="1263"/>
      <c r="B10" s="1266"/>
      <c r="C10" s="1269"/>
      <c r="D10" s="851"/>
      <c r="E10" s="1117" t="s">
        <v>766</v>
      </c>
      <c r="F10" s="705" t="s">
        <v>846</v>
      </c>
      <c r="G10" s="143">
        <v>55</v>
      </c>
      <c r="H10" s="408">
        <f>MROUND(INDEX($C:$C,MATCH(AD10,$AD:$AD,0))*G10/1000,3)</f>
        <v>75</v>
      </c>
      <c r="I10" s="408" t="str">
        <f t="shared" ref="I10:I42" si="1">H10&amp;+"K"</f>
        <v>75K</v>
      </c>
      <c r="J10" s="408"/>
      <c r="K10" s="1282" t="s">
        <v>480</v>
      </c>
      <c r="L10" s="1272"/>
      <c r="M10" s="1272"/>
      <c r="N10" s="1275"/>
      <c r="O10" s="880"/>
      <c r="P10" s="880"/>
      <c r="Q10" s="880"/>
      <c r="R10" s="925"/>
      <c r="S10" s="755"/>
      <c r="T10" s="755"/>
      <c r="U10" s="757"/>
      <c r="V10" s="759"/>
      <c r="W10" s="755"/>
      <c r="X10" s="755"/>
      <c r="Y10" s="755"/>
      <c r="Z10" s="755"/>
      <c r="AA10" s="873"/>
      <c r="AB10" s="874"/>
      <c r="AC10" s="19"/>
      <c r="AD10" s="244">
        <f>IF($C10=0,COUNTA($C$8:$C9),COUNTA($C$8:$C10))</f>
        <v>1</v>
      </c>
      <c r="AF10" s="59"/>
      <c r="AG10" s="56"/>
    </row>
    <row r="11" spans="1:48" ht="22.9" customHeight="1">
      <c r="A11" s="1263"/>
      <c r="B11" s="1266"/>
      <c r="C11" s="1269"/>
      <c r="D11" s="851"/>
      <c r="E11" s="1280"/>
      <c r="F11" s="146" t="s">
        <v>770</v>
      </c>
      <c r="G11" s="146">
        <v>21</v>
      </c>
      <c r="H11" s="417">
        <f t="shared" ref="H11:H16" si="2">MROUND(INDEX($C:$C,MATCH(AD11,$AD:$AD,0))*G11/1000,1)</f>
        <v>29</v>
      </c>
      <c r="I11" s="417" t="str">
        <f t="shared" si="1"/>
        <v>29K</v>
      </c>
      <c r="J11" s="417"/>
      <c r="K11" s="1283"/>
      <c r="L11" s="1272"/>
      <c r="M11" s="1272"/>
      <c r="N11" s="1275"/>
      <c r="O11" s="880"/>
      <c r="P11" s="880"/>
      <c r="Q11" s="880"/>
      <c r="R11" s="925"/>
      <c r="S11" s="756"/>
      <c r="T11" s="756"/>
      <c r="U11" s="825"/>
      <c r="V11" s="826"/>
      <c r="W11" s="756"/>
      <c r="X11" s="756"/>
      <c r="Y11" s="756"/>
      <c r="Z11" s="756"/>
      <c r="AA11" s="873"/>
      <c r="AB11" s="874"/>
      <c r="AC11" s="19"/>
      <c r="AD11" s="244">
        <f>IF($C11=0,COUNTA($C$8:$C10),COUNTA($C$8:$C11))</f>
        <v>1</v>
      </c>
      <c r="AF11" s="59"/>
      <c r="AG11" s="56"/>
    </row>
    <row r="12" spans="1:48" ht="22.9" customHeight="1">
      <c r="A12" s="1263"/>
      <c r="B12" s="1266"/>
      <c r="C12" s="1269"/>
      <c r="D12" s="851"/>
      <c r="E12" s="1280"/>
      <c r="F12" s="169" t="s">
        <v>790</v>
      </c>
      <c r="G12" s="169">
        <v>1</v>
      </c>
      <c r="H12" s="169">
        <f t="shared" si="2"/>
        <v>1</v>
      </c>
      <c r="I12" s="169" t="str">
        <f t="shared" si="1"/>
        <v>1K</v>
      </c>
      <c r="J12" s="417"/>
      <c r="K12" s="1283"/>
      <c r="L12" s="1272"/>
      <c r="M12" s="1272"/>
      <c r="N12" s="1275"/>
      <c r="O12" s="880"/>
      <c r="P12" s="880"/>
      <c r="Q12" s="880"/>
      <c r="R12" s="925"/>
      <c r="S12" s="756"/>
      <c r="T12" s="756"/>
      <c r="U12" s="825"/>
      <c r="V12" s="826"/>
      <c r="W12" s="756"/>
      <c r="X12" s="756"/>
      <c r="Y12" s="756"/>
      <c r="Z12" s="756"/>
      <c r="AA12" s="873"/>
      <c r="AB12" s="874"/>
      <c r="AC12" s="19"/>
      <c r="AD12" s="244">
        <f>IF($C12=0,COUNTA($C$8:$C11),COUNTA($C$8:$C12))</f>
        <v>1</v>
      </c>
      <c r="AF12" s="59"/>
      <c r="AG12" s="56"/>
    </row>
    <row r="13" spans="1:48" ht="22.9" customHeight="1">
      <c r="A13" s="1263"/>
      <c r="B13" s="1266"/>
      <c r="C13" s="1269"/>
      <c r="D13" s="851"/>
      <c r="E13" s="1280"/>
      <c r="F13" s="146" t="s">
        <v>101</v>
      </c>
      <c r="G13" s="146">
        <v>11</v>
      </c>
      <c r="H13" s="488">
        <f t="shared" si="2"/>
        <v>15</v>
      </c>
      <c r="I13" s="488" t="str">
        <f t="shared" si="1"/>
        <v>15K</v>
      </c>
      <c r="J13" s="488"/>
      <c r="K13" s="1185"/>
      <c r="L13" s="1272"/>
      <c r="M13" s="1272"/>
      <c r="N13" s="1275"/>
      <c r="O13" s="880"/>
      <c r="P13" s="880"/>
      <c r="Q13" s="880"/>
      <c r="R13" s="925"/>
      <c r="S13" s="756"/>
      <c r="T13" s="756"/>
      <c r="U13" s="825"/>
      <c r="V13" s="826"/>
      <c r="W13" s="756"/>
      <c r="X13" s="756"/>
      <c r="Y13" s="756"/>
      <c r="Z13" s="756"/>
      <c r="AA13" s="873"/>
      <c r="AB13" s="874"/>
      <c r="AC13" s="19"/>
      <c r="AD13" s="244">
        <f>IF($C13=0,COUNTA($C$8:$C12),COUNTA($C$8:$C13))</f>
        <v>1</v>
      </c>
      <c r="AF13" s="59"/>
      <c r="AG13" s="56"/>
    </row>
    <row r="14" spans="1:48" ht="22.9" customHeight="1">
      <c r="A14" s="1263"/>
      <c r="B14" s="1266"/>
      <c r="C14" s="1269"/>
      <c r="D14" s="851"/>
      <c r="E14" s="1280"/>
      <c r="F14" s="146" t="s">
        <v>102</v>
      </c>
      <c r="G14" s="146">
        <v>0.9</v>
      </c>
      <c r="H14" s="417">
        <f t="shared" si="2"/>
        <v>1</v>
      </c>
      <c r="I14" s="417" t="str">
        <f t="shared" si="1"/>
        <v>1K</v>
      </c>
      <c r="J14" s="488"/>
      <c r="K14" s="1185"/>
      <c r="L14" s="1272"/>
      <c r="M14" s="1272"/>
      <c r="N14" s="1275"/>
      <c r="O14" s="880"/>
      <c r="P14" s="880"/>
      <c r="Q14" s="880"/>
      <c r="R14" s="925"/>
      <c r="S14" s="756"/>
      <c r="T14" s="756"/>
      <c r="U14" s="825"/>
      <c r="V14" s="826"/>
      <c r="W14" s="756"/>
      <c r="X14" s="756"/>
      <c r="Y14" s="756"/>
      <c r="Z14" s="756"/>
      <c r="AA14" s="873"/>
      <c r="AB14" s="874"/>
      <c r="AC14" s="19"/>
      <c r="AD14" s="244">
        <f>IF($C14=0,COUNTA($C$8:$C13),COUNTA($C$8:$C14))</f>
        <v>1</v>
      </c>
      <c r="AF14" s="59"/>
      <c r="AG14" s="56"/>
    </row>
    <row r="15" spans="1:48" ht="22.9" customHeight="1">
      <c r="A15" s="1263"/>
      <c r="B15" s="1266"/>
      <c r="C15" s="1269"/>
      <c r="D15" s="851"/>
      <c r="E15" s="1280"/>
      <c r="F15" s="145" t="s">
        <v>293</v>
      </c>
      <c r="G15" s="145">
        <v>2.2000000000000002</v>
      </c>
      <c r="H15" s="488">
        <f t="shared" si="2"/>
        <v>3</v>
      </c>
      <c r="I15" s="488" t="str">
        <f t="shared" si="1"/>
        <v>3K</v>
      </c>
      <c r="J15" s="488"/>
      <c r="K15" s="1185"/>
      <c r="L15" s="1272"/>
      <c r="M15" s="1272"/>
      <c r="N15" s="1275"/>
      <c r="O15" s="880"/>
      <c r="P15" s="880"/>
      <c r="Q15" s="880"/>
      <c r="R15" s="925"/>
      <c r="S15" s="756"/>
      <c r="T15" s="756"/>
      <c r="U15" s="825"/>
      <c r="V15" s="826"/>
      <c r="W15" s="756"/>
      <c r="X15" s="756"/>
      <c r="Y15" s="756"/>
      <c r="Z15" s="756"/>
      <c r="AA15" s="873"/>
      <c r="AB15" s="874"/>
      <c r="AC15" s="19"/>
      <c r="AD15" s="244">
        <f>IF($C15=0,COUNTA($C$8:$C14),COUNTA($C$8:$C15))</f>
        <v>1</v>
      </c>
      <c r="AF15" s="59"/>
      <c r="AG15" s="56"/>
    </row>
    <row r="16" spans="1:48" ht="22.9" customHeight="1">
      <c r="A16" s="1263"/>
      <c r="B16" s="1266"/>
      <c r="C16" s="1269"/>
      <c r="D16" s="851"/>
      <c r="E16" s="1280"/>
      <c r="F16" s="145" t="s">
        <v>294</v>
      </c>
      <c r="G16" s="145"/>
      <c r="H16" s="417">
        <f t="shared" si="2"/>
        <v>0</v>
      </c>
      <c r="I16" s="417" t="s">
        <v>782</v>
      </c>
      <c r="J16" s="488"/>
      <c r="K16" s="1185"/>
      <c r="L16" s="1272"/>
      <c r="M16" s="1272"/>
      <c r="N16" s="1275"/>
      <c r="O16" s="880"/>
      <c r="P16" s="880"/>
      <c r="Q16" s="880"/>
      <c r="R16" s="925"/>
      <c r="S16" s="756"/>
      <c r="T16" s="756"/>
      <c r="U16" s="825"/>
      <c r="V16" s="826"/>
      <c r="W16" s="756"/>
      <c r="X16" s="756"/>
      <c r="Y16" s="756"/>
      <c r="Z16" s="756"/>
      <c r="AA16" s="873"/>
      <c r="AB16" s="874"/>
      <c r="AC16" s="19"/>
      <c r="AD16" s="244">
        <f>IF($C16=0,COUNTA($C$8:$C15),COUNTA($C$8:$C16))</f>
        <v>1</v>
      </c>
      <c r="AF16" s="59"/>
      <c r="AG16" s="56"/>
    </row>
    <row r="17" spans="1:33" ht="22.9" customHeight="1" thickBot="1">
      <c r="A17" s="1263"/>
      <c r="B17" s="1266"/>
      <c r="C17" s="1269"/>
      <c r="D17" s="851"/>
      <c r="E17" s="1280"/>
      <c r="F17" s="646"/>
      <c r="G17" s="417"/>
      <c r="H17" s="417"/>
      <c r="I17" s="417"/>
      <c r="J17" s="488"/>
      <c r="K17" s="1185"/>
      <c r="L17" s="1272"/>
      <c r="M17" s="1272"/>
      <c r="N17" s="1275"/>
      <c r="O17" s="880"/>
      <c r="P17" s="880"/>
      <c r="Q17" s="880"/>
      <c r="R17" s="925"/>
      <c r="S17" s="756"/>
      <c r="T17" s="756"/>
      <c r="U17" s="825"/>
      <c r="V17" s="826"/>
      <c r="W17" s="756"/>
      <c r="X17" s="756"/>
      <c r="Y17" s="756"/>
      <c r="Z17" s="756"/>
      <c r="AA17" s="873"/>
      <c r="AB17" s="874"/>
      <c r="AC17" s="19"/>
      <c r="AD17" s="244">
        <f>IF($C17=0,COUNTA($C$8:$C16),COUNTA($C$8:$C17))</f>
        <v>1</v>
      </c>
      <c r="AF17" s="59"/>
      <c r="AG17" s="56"/>
    </row>
    <row r="18" spans="1:33" ht="22.9" hidden="1" customHeight="1">
      <c r="A18" s="1263"/>
      <c r="B18" s="1266"/>
      <c r="C18" s="1269"/>
      <c r="D18" s="851"/>
      <c r="E18" s="1280"/>
      <c r="F18" s="488"/>
      <c r="G18" s="488"/>
      <c r="H18" s="488">
        <f t="shared" ref="H18:H24" si="3">MROUND(INDEX($C:$C,MATCH(AD18,$AD:$AD,0))*G18/1000,1)</f>
        <v>0</v>
      </c>
      <c r="I18" s="488" t="str">
        <f t="shared" si="1"/>
        <v>0K</v>
      </c>
      <c r="J18" s="488"/>
      <c r="K18" s="1185"/>
      <c r="L18" s="1272"/>
      <c r="M18" s="1272"/>
      <c r="N18" s="1275"/>
      <c r="O18" s="880"/>
      <c r="P18" s="880"/>
      <c r="Q18" s="880"/>
      <c r="R18" s="925"/>
      <c r="S18" s="756"/>
      <c r="T18" s="756"/>
      <c r="U18" s="825"/>
      <c r="V18" s="826"/>
      <c r="W18" s="756"/>
      <c r="X18" s="756"/>
      <c r="Y18" s="756"/>
      <c r="Z18" s="756"/>
      <c r="AA18" s="873"/>
      <c r="AB18" s="874"/>
      <c r="AC18" s="19"/>
      <c r="AD18" s="244">
        <f>IF($C18=0,COUNTA($C$8:$C17),COUNTA($C$8:$C18))</f>
        <v>1</v>
      </c>
      <c r="AF18" s="59"/>
      <c r="AG18" s="56"/>
    </row>
    <row r="19" spans="1:33" ht="22.9" hidden="1" customHeight="1" thickBot="1">
      <c r="A19" s="1263"/>
      <c r="B19" s="1266"/>
      <c r="C19" s="1269"/>
      <c r="D19" s="851"/>
      <c r="E19" s="1281"/>
      <c r="F19" s="489"/>
      <c r="G19" s="489"/>
      <c r="H19" s="489">
        <f t="shared" si="3"/>
        <v>0</v>
      </c>
      <c r="I19" s="489" t="str">
        <f t="shared" si="1"/>
        <v>0K</v>
      </c>
      <c r="J19" s="487"/>
      <c r="K19" s="1185"/>
      <c r="L19" s="1272"/>
      <c r="M19" s="1272"/>
      <c r="N19" s="1275"/>
      <c r="O19" s="880"/>
      <c r="P19" s="880"/>
      <c r="Q19" s="880"/>
      <c r="R19" s="925"/>
      <c r="S19" s="761"/>
      <c r="T19" s="761"/>
      <c r="U19" s="758"/>
      <c r="V19" s="760"/>
      <c r="W19" s="761"/>
      <c r="X19" s="761"/>
      <c r="Y19" s="761"/>
      <c r="Z19" s="761"/>
      <c r="AA19" s="873"/>
      <c r="AB19" s="874"/>
      <c r="AC19" s="19"/>
      <c r="AD19" s="244">
        <f>IF($C19=0,COUNTA($C$8:$C18),COUNTA($C$8:$C19))</f>
        <v>1</v>
      </c>
      <c r="AF19" s="59"/>
      <c r="AG19" s="56"/>
    </row>
    <row r="20" spans="1:33" ht="22.9" customHeight="1">
      <c r="A20" s="1263"/>
      <c r="B20" s="1266"/>
      <c r="C20" s="1269"/>
      <c r="D20" s="851"/>
      <c r="E20" s="1117" t="s">
        <v>793</v>
      </c>
      <c r="F20" s="547" t="s">
        <v>551</v>
      </c>
      <c r="G20" s="462">
        <v>26</v>
      </c>
      <c r="H20" s="462">
        <f t="shared" si="3"/>
        <v>35</v>
      </c>
      <c r="I20" s="481" t="str">
        <f t="shared" si="1"/>
        <v>35K</v>
      </c>
      <c r="J20" s="462"/>
      <c r="K20" s="1081" t="s">
        <v>794</v>
      </c>
      <c r="L20" s="1272"/>
      <c r="M20" s="1272"/>
      <c r="N20" s="1275"/>
      <c r="O20" s="880"/>
      <c r="P20" s="880"/>
      <c r="Q20" s="880"/>
      <c r="R20" s="925"/>
      <c r="S20" s="755"/>
      <c r="T20" s="755"/>
      <c r="U20" s="757"/>
      <c r="V20" s="759"/>
      <c r="W20" s="755"/>
      <c r="X20" s="755"/>
      <c r="Y20" s="755"/>
      <c r="Z20" s="755"/>
      <c r="AA20" s="873"/>
      <c r="AB20" s="874"/>
      <c r="AC20" s="19"/>
      <c r="AD20" s="244">
        <f>IF($C20=0,COUNTA($C$8:$C19),COUNTA($C$8:$C20))</f>
        <v>1</v>
      </c>
      <c r="AF20" s="59"/>
      <c r="AG20" s="56"/>
    </row>
    <row r="21" spans="1:33" ht="22.9" customHeight="1">
      <c r="A21" s="1263"/>
      <c r="B21" s="1266"/>
      <c r="C21" s="1269"/>
      <c r="D21" s="851"/>
      <c r="E21" s="1280"/>
      <c r="F21" s="548" t="s">
        <v>792</v>
      </c>
      <c r="G21" s="511">
        <v>28</v>
      </c>
      <c r="H21" s="252">
        <f t="shared" si="3"/>
        <v>38</v>
      </c>
      <c r="I21" s="417" t="str">
        <f t="shared" si="1"/>
        <v>38K</v>
      </c>
      <c r="J21" s="252"/>
      <c r="K21" s="1185"/>
      <c r="L21" s="1272"/>
      <c r="M21" s="1272"/>
      <c r="N21" s="1275"/>
      <c r="O21" s="880"/>
      <c r="P21" s="880"/>
      <c r="Q21" s="880"/>
      <c r="R21" s="925"/>
      <c r="S21" s="756"/>
      <c r="T21" s="756"/>
      <c r="U21" s="825"/>
      <c r="V21" s="826"/>
      <c r="W21" s="756"/>
      <c r="X21" s="756"/>
      <c r="Y21" s="756"/>
      <c r="Z21" s="756"/>
      <c r="AA21" s="873"/>
      <c r="AB21" s="874"/>
      <c r="AC21" s="19"/>
      <c r="AD21" s="244">
        <f>IF($C21=0,COUNTA($C$8:$C20),COUNTA($C$8:$C21))</f>
        <v>1</v>
      </c>
      <c r="AF21" s="59"/>
      <c r="AG21" s="56"/>
    </row>
    <row r="22" spans="1:33" ht="22.9" customHeight="1">
      <c r="A22" s="1263"/>
      <c r="B22" s="1266"/>
      <c r="C22" s="1269"/>
      <c r="D22" s="851"/>
      <c r="E22" s="1280"/>
      <c r="F22" s="548" t="s">
        <v>372</v>
      </c>
      <c r="G22" s="511">
        <v>6</v>
      </c>
      <c r="H22" s="252">
        <f t="shared" si="3"/>
        <v>8</v>
      </c>
      <c r="I22" s="417" t="s">
        <v>554</v>
      </c>
      <c r="J22" s="252"/>
      <c r="K22" s="1185"/>
      <c r="L22" s="1272"/>
      <c r="M22" s="1272"/>
      <c r="N22" s="1275"/>
      <c r="O22" s="880"/>
      <c r="P22" s="880"/>
      <c r="Q22" s="880"/>
      <c r="R22" s="925"/>
      <c r="S22" s="756"/>
      <c r="T22" s="756"/>
      <c r="U22" s="825"/>
      <c r="V22" s="826"/>
      <c r="W22" s="756"/>
      <c r="X22" s="756"/>
      <c r="Y22" s="756"/>
      <c r="Z22" s="756"/>
      <c r="AA22" s="873"/>
      <c r="AB22" s="874"/>
      <c r="AC22" s="19"/>
      <c r="AD22" s="244">
        <f>IF($C22=0,COUNTA($C$8:$C21),COUNTA($C$8:$C22))</f>
        <v>1</v>
      </c>
      <c r="AF22" s="59"/>
      <c r="AG22" s="56"/>
    </row>
    <row r="23" spans="1:33" ht="22.9" customHeight="1">
      <c r="A23" s="1263"/>
      <c r="B23" s="1266"/>
      <c r="C23" s="1269"/>
      <c r="D23" s="851"/>
      <c r="E23" s="1280"/>
      <c r="F23" s="396" t="s">
        <v>330</v>
      </c>
      <c r="G23" s="252">
        <v>6</v>
      </c>
      <c r="H23" s="252">
        <f t="shared" si="3"/>
        <v>8</v>
      </c>
      <c r="I23" s="252" t="str">
        <f t="shared" ref="I23" si="4">H23&amp;+"K"</f>
        <v>8K</v>
      </c>
      <c r="J23" s="252"/>
      <c r="K23" s="1185"/>
      <c r="L23" s="1272"/>
      <c r="M23" s="1272"/>
      <c r="N23" s="1275"/>
      <c r="O23" s="880"/>
      <c r="P23" s="880"/>
      <c r="Q23" s="880"/>
      <c r="R23" s="925"/>
      <c r="S23" s="756"/>
      <c r="T23" s="756"/>
      <c r="U23" s="825"/>
      <c r="V23" s="826"/>
      <c r="W23" s="756"/>
      <c r="X23" s="756"/>
      <c r="Y23" s="756"/>
      <c r="Z23" s="756"/>
      <c r="AA23" s="873"/>
      <c r="AB23" s="874"/>
      <c r="AC23" s="19"/>
      <c r="AD23" s="244">
        <f>IF($C23=0,COUNTA($C$8:$C22),COUNTA($C$8:$C23))</f>
        <v>1</v>
      </c>
      <c r="AF23" s="59"/>
      <c r="AG23" s="56"/>
    </row>
    <row r="24" spans="1:33" ht="22.9" customHeight="1" thickBot="1">
      <c r="A24" s="1263"/>
      <c r="B24" s="1266"/>
      <c r="C24" s="1269"/>
      <c r="D24" s="851"/>
      <c r="E24" s="1280"/>
      <c r="F24" s="396" t="s">
        <v>374</v>
      </c>
      <c r="G24" s="252">
        <v>1</v>
      </c>
      <c r="H24" s="152">
        <f t="shared" si="3"/>
        <v>1</v>
      </c>
      <c r="I24" s="152" t="str">
        <f t="shared" ref="I24" si="5">H24&amp;+"K"</f>
        <v>1K</v>
      </c>
      <c r="J24" s="252"/>
      <c r="K24" s="1185"/>
      <c r="L24" s="1272"/>
      <c r="M24" s="1272"/>
      <c r="N24" s="1275"/>
      <c r="O24" s="880"/>
      <c r="P24" s="880"/>
      <c r="Q24" s="880"/>
      <c r="R24" s="925"/>
      <c r="S24" s="756"/>
      <c r="T24" s="756"/>
      <c r="U24" s="825"/>
      <c r="V24" s="826"/>
      <c r="W24" s="756"/>
      <c r="X24" s="756"/>
      <c r="Y24" s="756"/>
      <c r="Z24" s="756"/>
      <c r="AA24" s="873"/>
      <c r="AB24" s="874"/>
      <c r="AC24" s="19"/>
      <c r="AD24" s="244">
        <f>IF($C24=0,COUNTA($C$8:$C23),COUNTA($C$8:$C24))</f>
        <v>1</v>
      </c>
      <c r="AF24" s="59"/>
      <c r="AG24" s="56"/>
    </row>
    <row r="25" spans="1:33" ht="22.9" hidden="1" customHeight="1" thickBot="1">
      <c r="A25" s="1263"/>
      <c r="B25" s="1266"/>
      <c r="C25" s="1269"/>
      <c r="D25" s="851"/>
      <c r="E25" s="1280"/>
      <c r="F25" s="92"/>
      <c r="G25" s="212"/>
      <c r="H25" s="152"/>
      <c r="I25" s="152"/>
      <c r="J25" s="252"/>
      <c r="K25" s="1185"/>
      <c r="L25" s="1272"/>
      <c r="M25" s="1272"/>
      <c r="N25" s="1275"/>
      <c r="O25" s="880"/>
      <c r="P25" s="880"/>
      <c r="Q25" s="880"/>
      <c r="R25" s="925"/>
      <c r="S25" s="756"/>
      <c r="T25" s="756"/>
      <c r="U25" s="825"/>
      <c r="V25" s="826"/>
      <c r="W25" s="756"/>
      <c r="X25" s="756"/>
      <c r="Y25" s="756"/>
      <c r="Z25" s="756"/>
      <c r="AA25" s="873"/>
      <c r="AB25" s="874"/>
      <c r="AC25" s="19"/>
      <c r="AD25" s="244">
        <f>IF($C25=0,COUNTA($C$8:$C24),COUNTA($C$8:$C25))</f>
        <v>1</v>
      </c>
      <c r="AF25" s="59"/>
      <c r="AG25" s="56"/>
    </row>
    <row r="26" spans="1:33" ht="22.9" hidden="1" customHeight="1">
      <c r="A26" s="1263"/>
      <c r="B26" s="1266"/>
      <c r="C26" s="1269"/>
      <c r="D26" s="851"/>
      <c r="E26" s="1280"/>
      <c r="F26" s="252"/>
      <c r="G26" s="252"/>
      <c r="H26" s="252">
        <f>MROUND(INDEX($C:$C,MATCH(AD26,$AD:$AD,0))*G26/1000,1)</f>
        <v>0</v>
      </c>
      <c r="I26" s="252" t="str">
        <f t="shared" si="1"/>
        <v>0K</v>
      </c>
      <c r="J26" s="252"/>
      <c r="K26" s="1185"/>
      <c r="L26" s="1272"/>
      <c r="M26" s="1272"/>
      <c r="N26" s="1275"/>
      <c r="O26" s="880"/>
      <c r="P26" s="880"/>
      <c r="Q26" s="880"/>
      <c r="R26" s="925"/>
      <c r="S26" s="756"/>
      <c r="T26" s="756"/>
      <c r="U26" s="825"/>
      <c r="V26" s="826"/>
      <c r="W26" s="756"/>
      <c r="X26" s="756"/>
      <c r="Y26" s="756"/>
      <c r="Z26" s="756"/>
      <c r="AA26" s="873"/>
      <c r="AB26" s="874"/>
      <c r="AC26" s="19"/>
      <c r="AD26" s="244">
        <f>IF($C26=0,COUNTA($C$8:$C25),COUNTA($C$8:$C26))</f>
        <v>1</v>
      </c>
      <c r="AF26" s="59"/>
      <c r="AG26" s="56"/>
    </row>
    <row r="27" spans="1:33" ht="22.9" hidden="1" customHeight="1">
      <c r="A27" s="1263"/>
      <c r="B27" s="1266"/>
      <c r="C27" s="1269"/>
      <c r="D27" s="851"/>
      <c r="E27" s="1280"/>
      <c r="F27" s="252"/>
      <c r="G27" s="252"/>
      <c r="H27" s="252">
        <f>MROUND(INDEX($C:$C,MATCH(AD27,$AD:$AD,0))*G27/1000,1)</f>
        <v>0</v>
      </c>
      <c r="I27" s="252" t="str">
        <f t="shared" si="1"/>
        <v>0K</v>
      </c>
      <c r="J27" s="252"/>
      <c r="K27" s="1185"/>
      <c r="L27" s="1272"/>
      <c r="M27" s="1272"/>
      <c r="N27" s="1275"/>
      <c r="O27" s="880"/>
      <c r="P27" s="880"/>
      <c r="Q27" s="880"/>
      <c r="R27" s="925"/>
      <c r="S27" s="756"/>
      <c r="T27" s="756"/>
      <c r="U27" s="825"/>
      <c r="V27" s="826"/>
      <c r="W27" s="756"/>
      <c r="X27" s="756"/>
      <c r="Y27" s="756"/>
      <c r="Z27" s="756"/>
      <c r="AA27" s="873"/>
      <c r="AB27" s="874"/>
      <c r="AC27" s="19"/>
      <c r="AD27" s="244">
        <f>IF($C27=0,COUNTA($C$8:$C26),COUNTA($C$8:$C27))</f>
        <v>1</v>
      </c>
      <c r="AF27" s="59"/>
      <c r="AG27" s="56"/>
    </row>
    <row r="28" spans="1:33" ht="22.9" hidden="1" customHeight="1">
      <c r="A28" s="1263"/>
      <c r="B28" s="1266"/>
      <c r="C28" s="1269"/>
      <c r="D28" s="851"/>
      <c r="E28" s="1280"/>
      <c r="F28" s="252"/>
      <c r="G28" s="252"/>
      <c r="H28" s="252">
        <f>MROUND(INDEX($C:$C,MATCH(AD28,$AD:$AD,0))*G28/1000,1)</f>
        <v>0</v>
      </c>
      <c r="I28" s="252" t="str">
        <f t="shared" si="1"/>
        <v>0K</v>
      </c>
      <c r="J28" s="252"/>
      <c r="K28" s="1185"/>
      <c r="L28" s="1272"/>
      <c r="M28" s="1272"/>
      <c r="N28" s="1275"/>
      <c r="O28" s="880"/>
      <c r="P28" s="880"/>
      <c r="Q28" s="880"/>
      <c r="R28" s="925"/>
      <c r="S28" s="756"/>
      <c r="T28" s="756"/>
      <c r="U28" s="825"/>
      <c r="V28" s="826"/>
      <c r="W28" s="756"/>
      <c r="X28" s="756"/>
      <c r="Y28" s="756"/>
      <c r="Z28" s="756"/>
      <c r="AA28" s="873"/>
      <c r="AB28" s="874"/>
      <c r="AC28" s="19"/>
      <c r="AD28" s="244">
        <f>IF($C28=0,COUNTA($C$8:$C27),COUNTA($C$8:$C28))</f>
        <v>1</v>
      </c>
      <c r="AF28" s="59"/>
      <c r="AG28" s="56"/>
    </row>
    <row r="29" spans="1:33" ht="22.9" hidden="1" customHeight="1" thickBot="1">
      <c r="A29" s="1263"/>
      <c r="B29" s="1266"/>
      <c r="C29" s="1269"/>
      <c r="D29" s="851"/>
      <c r="E29" s="1281"/>
      <c r="F29" s="252"/>
      <c r="G29" s="252"/>
      <c r="H29" s="252">
        <f>MROUND(INDEX($C:$C,MATCH(AD29,$AD:$AD,0))*G29/1000,1)</f>
        <v>0</v>
      </c>
      <c r="I29" s="252" t="str">
        <f t="shared" si="1"/>
        <v>0K</v>
      </c>
      <c r="J29" s="549"/>
      <c r="K29" s="1202"/>
      <c r="L29" s="1272"/>
      <c r="M29" s="1272"/>
      <c r="N29" s="1275"/>
      <c r="O29" s="880"/>
      <c r="P29" s="880"/>
      <c r="Q29" s="880"/>
      <c r="R29" s="925"/>
      <c r="S29" s="761"/>
      <c r="T29" s="761"/>
      <c r="U29" s="758"/>
      <c r="V29" s="760"/>
      <c r="W29" s="761"/>
      <c r="X29" s="761"/>
      <c r="Y29" s="761"/>
      <c r="Z29" s="761"/>
      <c r="AA29" s="873"/>
      <c r="AB29" s="874"/>
      <c r="AC29" s="19"/>
      <c r="AD29" s="244">
        <f>IF($C29=0,COUNTA($C$8:$C28),COUNTA($C$8:$C29))</f>
        <v>1</v>
      </c>
      <c r="AF29" s="59"/>
      <c r="AG29" s="56"/>
    </row>
    <row r="30" spans="1:33" ht="22.9" customHeight="1">
      <c r="A30" s="1263"/>
      <c r="B30" s="1266"/>
      <c r="C30" s="1269"/>
      <c r="D30" s="851"/>
      <c r="E30" s="1120" t="s">
        <v>378</v>
      </c>
      <c r="F30" s="481" t="s">
        <v>482</v>
      </c>
      <c r="G30" s="481">
        <v>70</v>
      </c>
      <c r="H30" s="481">
        <f>IF(MROUND(INDEX($C:$C,MATCH(AD30,$AD:$AD,0))*G30/1000,1)&gt;90,90,MROUND(INDEX($C:$C,MATCH(AD30,$AD:$AD,0))*G30/1000,1))</f>
        <v>90</v>
      </c>
      <c r="I30" s="481" t="s">
        <v>528</v>
      </c>
      <c r="J30" s="481"/>
      <c r="K30" s="1285" t="s">
        <v>650</v>
      </c>
      <c r="L30" s="1272"/>
      <c r="M30" s="1272"/>
      <c r="N30" s="1275"/>
      <c r="O30" s="880"/>
      <c r="P30" s="880"/>
      <c r="Q30" s="880"/>
      <c r="R30" s="925"/>
      <c r="S30" s="755"/>
      <c r="T30" s="755"/>
      <c r="U30" s="757"/>
      <c r="V30" s="759"/>
      <c r="W30" s="755"/>
      <c r="X30" s="755"/>
      <c r="Y30" s="755"/>
      <c r="Z30" s="755"/>
      <c r="AA30" s="873"/>
      <c r="AB30" s="874"/>
      <c r="AC30" s="19"/>
      <c r="AD30" s="244">
        <f>IF($C30=0,COUNTA($C$8:$C29),COUNTA($C$8:$C30))</f>
        <v>1</v>
      </c>
      <c r="AF30" s="59"/>
      <c r="AG30" s="56"/>
    </row>
    <row r="31" spans="1:33" ht="22.9" customHeight="1" thickBot="1">
      <c r="A31" s="1263"/>
      <c r="B31" s="1266"/>
      <c r="C31" s="1269"/>
      <c r="D31" s="851"/>
      <c r="E31" s="1121"/>
      <c r="F31" s="550" t="s">
        <v>379</v>
      </c>
      <c r="G31" s="550">
        <v>0.4</v>
      </c>
      <c r="H31" s="549">
        <f>MROUND(INDEX($C:$C,MATCH(AD31,$AD:$AD,0))*G31/1000,0.1)</f>
        <v>0.5</v>
      </c>
      <c r="I31" s="549" t="str">
        <f>H31&amp;+"K"</f>
        <v>0.5K</v>
      </c>
      <c r="J31" s="549"/>
      <c r="K31" s="1286"/>
      <c r="L31" s="1272"/>
      <c r="M31" s="1272"/>
      <c r="N31" s="1275"/>
      <c r="O31" s="880"/>
      <c r="P31" s="880"/>
      <c r="Q31" s="880"/>
      <c r="R31" s="925"/>
      <c r="S31" s="761"/>
      <c r="T31" s="761"/>
      <c r="U31" s="758"/>
      <c r="V31" s="760"/>
      <c r="W31" s="761"/>
      <c r="X31" s="761"/>
      <c r="Y31" s="761"/>
      <c r="Z31" s="761"/>
      <c r="AA31" s="873"/>
      <c r="AB31" s="874"/>
      <c r="AC31" s="19"/>
      <c r="AD31" s="244">
        <f>IF($C31=0,COUNTA($C$8:$C30),COUNTA($C$8:$C31))</f>
        <v>1</v>
      </c>
      <c r="AF31" s="59"/>
      <c r="AG31" s="56"/>
    </row>
    <row r="32" spans="1:33" ht="22.9" customHeight="1">
      <c r="A32" s="1263"/>
      <c r="B32" s="1266"/>
      <c r="C32" s="1269"/>
      <c r="D32" s="851"/>
      <c r="E32" s="1085" t="s">
        <v>520</v>
      </c>
      <c r="F32" s="551" t="s">
        <v>521</v>
      </c>
      <c r="G32" s="462">
        <v>39</v>
      </c>
      <c r="H32" s="463">
        <f>MROUND(INDEX($C:$C,MATCH(AD32,$AD:$AD,0))*G32/1000,1)</f>
        <v>53</v>
      </c>
      <c r="I32" s="552" t="str">
        <f t="shared" ref="I32:I33" si="6">H32&amp;+"K"</f>
        <v>53K</v>
      </c>
      <c r="J32" s="463"/>
      <c r="K32" s="1277" t="s">
        <v>484</v>
      </c>
      <c r="L32" s="1272"/>
      <c r="M32" s="1272"/>
      <c r="N32" s="1275"/>
      <c r="O32" s="880"/>
      <c r="P32" s="880"/>
      <c r="Q32" s="880"/>
      <c r="R32" s="925"/>
      <c r="S32" s="755"/>
      <c r="T32" s="755"/>
      <c r="U32" s="757"/>
      <c r="V32" s="759"/>
      <c r="W32" s="755"/>
      <c r="X32" s="755"/>
      <c r="Y32" s="755"/>
      <c r="Z32" s="755"/>
      <c r="AA32" s="873"/>
      <c r="AB32" s="874"/>
      <c r="AC32" s="19"/>
      <c r="AD32" s="244">
        <f>IF($C32=0,COUNTA($C$8:$C31),COUNTA($C$8:$C32))</f>
        <v>1</v>
      </c>
      <c r="AF32" s="59"/>
      <c r="AG32" s="56"/>
    </row>
    <row r="33" spans="1:33" ht="22.9" customHeight="1">
      <c r="A33" s="1263"/>
      <c r="B33" s="1266"/>
      <c r="C33" s="1269"/>
      <c r="D33" s="851"/>
      <c r="E33" s="1086"/>
      <c r="F33" s="417" t="s">
        <v>485</v>
      </c>
      <c r="G33" s="511">
        <v>20</v>
      </c>
      <c r="H33" s="553">
        <f>MROUND(INDEX($C:$C,MATCH(AD33,$AD:$AD,0))*G33/1000,3)</f>
        <v>27</v>
      </c>
      <c r="I33" s="252" t="str">
        <f t="shared" si="6"/>
        <v>27K</v>
      </c>
      <c r="J33" s="554"/>
      <c r="K33" s="1088"/>
      <c r="L33" s="1272"/>
      <c r="M33" s="1272"/>
      <c r="N33" s="1275"/>
      <c r="O33" s="880"/>
      <c r="P33" s="880"/>
      <c r="Q33" s="880"/>
      <c r="R33" s="925"/>
      <c r="S33" s="756"/>
      <c r="T33" s="756"/>
      <c r="U33" s="825"/>
      <c r="V33" s="826"/>
      <c r="W33" s="756"/>
      <c r="X33" s="756"/>
      <c r="Y33" s="756"/>
      <c r="Z33" s="756"/>
      <c r="AA33" s="873"/>
      <c r="AB33" s="874"/>
      <c r="AC33" s="19"/>
      <c r="AD33" s="244">
        <f>IF($C33=0,COUNTA($C$8:$C32),COUNTA($C$8:$C33))</f>
        <v>1</v>
      </c>
      <c r="AF33" s="59"/>
      <c r="AG33" s="56"/>
    </row>
    <row r="34" spans="1:33" ht="22.9" customHeight="1">
      <c r="A34" s="1263"/>
      <c r="B34" s="1266"/>
      <c r="C34" s="1269"/>
      <c r="D34" s="851"/>
      <c r="E34" s="1086"/>
      <c r="F34" s="417" t="s">
        <v>486</v>
      </c>
      <c r="G34" s="511">
        <v>1</v>
      </c>
      <c r="H34" s="553">
        <f>MROUND(INDEX($C:$C,MATCH(AD34,$AD:$AD,0))*G34/1000,3)</f>
        <v>0</v>
      </c>
      <c r="I34" s="252" t="s">
        <v>387</v>
      </c>
      <c r="J34" s="554"/>
      <c r="K34" s="1088"/>
      <c r="L34" s="1272"/>
      <c r="M34" s="1272"/>
      <c r="N34" s="1275"/>
      <c r="O34" s="880"/>
      <c r="P34" s="880"/>
      <c r="Q34" s="880"/>
      <c r="R34" s="925"/>
      <c r="S34" s="756"/>
      <c r="T34" s="756"/>
      <c r="U34" s="825"/>
      <c r="V34" s="826"/>
      <c r="W34" s="756"/>
      <c r="X34" s="756"/>
      <c r="Y34" s="756"/>
      <c r="Z34" s="756"/>
      <c r="AA34" s="873"/>
      <c r="AB34" s="874"/>
      <c r="AC34" s="19"/>
      <c r="AD34" s="244">
        <f>IF($C34=0,COUNTA($C$8:$C33),COUNTA($C$8:$C34))</f>
        <v>1</v>
      </c>
      <c r="AF34" s="59"/>
      <c r="AG34" s="56"/>
    </row>
    <row r="35" spans="1:33" ht="22.9" customHeight="1" thickBot="1">
      <c r="A35" s="1263"/>
      <c r="B35" s="1266"/>
      <c r="C35" s="1269"/>
      <c r="D35" s="851"/>
      <c r="E35" s="1086"/>
      <c r="F35" s="169" t="s">
        <v>847</v>
      </c>
      <c r="G35" s="164">
        <v>1</v>
      </c>
      <c r="H35" s="232">
        <f>MROUND(INDEX($C:$C,MATCH(AD35,$AD:$AD,0))*G35/1000,3)</f>
        <v>0</v>
      </c>
      <c r="I35" s="154" t="s">
        <v>152</v>
      </c>
      <c r="J35" s="554"/>
      <c r="K35" s="1088"/>
      <c r="L35" s="1272"/>
      <c r="M35" s="1272"/>
      <c r="N35" s="1275"/>
      <c r="O35" s="880"/>
      <c r="P35" s="880"/>
      <c r="Q35" s="880"/>
      <c r="R35" s="925"/>
      <c r="S35" s="756"/>
      <c r="T35" s="756"/>
      <c r="U35" s="825"/>
      <c r="V35" s="826"/>
      <c r="W35" s="756"/>
      <c r="X35" s="756"/>
      <c r="Y35" s="756"/>
      <c r="Z35" s="756"/>
      <c r="AA35" s="873"/>
      <c r="AB35" s="874"/>
      <c r="AC35" s="19"/>
      <c r="AD35" s="244">
        <f>IF($C35=0,COUNTA($C$8:$C34),COUNTA($C$8:$C35))</f>
        <v>1</v>
      </c>
      <c r="AF35" s="59"/>
      <c r="AG35" s="56"/>
    </row>
    <row r="36" spans="1:33" ht="22.9" hidden="1" customHeight="1">
      <c r="A36" s="1263"/>
      <c r="B36" s="1266"/>
      <c r="C36" s="1269"/>
      <c r="D36" s="851"/>
      <c r="E36" s="1086"/>
      <c r="F36" s="511"/>
      <c r="G36" s="511"/>
      <c r="H36" s="553">
        <f t="shared" ref="H36:H42" si="7">MROUND(INDEX($C:$C,MATCH(AD36,$AD:$AD,0))*G36/1000,1)</f>
        <v>0</v>
      </c>
      <c r="I36" s="252" t="str">
        <f t="shared" si="1"/>
        <v>0K</v>
      </c>
      <c r="J36" s="554"/>
      <c r="K36" s="1088"/>
      <c r="L36" s="1272"/>
      <c r="M36" s="1272"/>
      <c r="N36" s="1275"/>
      <c r="O36" s="880"/>
      <c r="P36" s="880"/>
      <c r="Q36" s="880"/>
      <c r="R36" s="925"/>
      <c r="S36" s="756"/>
      <c r="T36" s="756"/>
      <c r="U36" s="825"/>
      <c r="V36" s="826"/>
      <c r="W36" s="756"/>
      <c r="X36" s="756"/>
      <c r="Y36" s="756"/>
      <c r="Z36" s="756"/>
      <c r="AA36" s="873"/>
      <c r="AB36" s="874"/>
      <c r="AC36" s="19"/>
      <c r="AD36" s="244">
        <f>IF($C36=0,COUNTA($C$8:$C35),COUNTA($C$8:$C36))</f>
        <v>1</v>
      </c>
      <c r="AF36" s="59"/>
      <c r="AG36" s="56"/>
    </row>
    <row r="37" spans="1:33" ht="22.9" hidden="1" customHeight="1">
      <c r="A37" s="1263"/>
      <c r="B37" s="1266"/>
      <c r="C37" s="1269"/>
      <c r="D37" s="851"/>
      <c r="E37" s="1086"/>
      <c r="F37" s="511"/>
      <c r="G37" s="511"/>
      <c r="H37" s="553">
        <f t="shared" si="7"/>
        <v>0</v>
      </c>
      <c r="I37" s="252" t="str">
        <f t="shared" si="1"/>
        <v>0K</v>
      </c>
      <c r="J37" s="554"/>
      <c r="K37" s="1088"/>
      <c r="L37" s="1272"/>
      <c r="M37" s="1272"/>
      <c r="N37" s="1275"/>
      <c r="O37" s="880"/>
      <c r="P37" s="880"/>
      <c r="Q37" s="880"/>
      <c r="R37" s="925"/>
      <c r="S37" s="756"/>
      <c r="T37" s="756"/>
      <c r="U37" s="825"/>
      <c r="V37" s="826"/>
      <c r="W37" s="756"/>
      <c r="X37" s="756"/>
      <c r="Y37" s="756"/>
      <c r="Z37" s="756"/>
      <c r="AA37" s="873"/>
      <c r="AB37" s="874"/>
      <c r="AC37" s="19"/>
      <c r="AD37" s="244">
        <f>IF($C37=0,COUNTA($C$8:$C36),COUNTA($C$8:$C37))</f>
        <v>1</v>
      </c>
      <c r="AF37" s="59"/>
      <c r="AG37" s="56"/>
    </row>
    <row r="38" spans="1:33" ht="22.9" hidden="1" customHeight="1">
      <c r="A38" s="1263"/>
      <c r="B38" s="1266"/>
      <c r="C38" s="1269"/>
      <c r="D38" s="851"/>
      <c r="E38" s="1086"/>
      <c r="F38" s="511"/>
      <c r="G38" s="511"/>
      <c r="H38" s="553">
        <f t="shared" si="7"/>
        <v>0</v>
      </c>
      <c r="I38" s="252" t="str">
        <f t="shared" si="1"/>
        <v>0K</v>
      </c>
      <c r="J38" s="554"/>
      <c r="K38" s="1088"/>
      <c r="L38" s="1272"/>
      <c r="M38" s="1272"/>
      <c r="N38" s="1275"/>
      <c r="O38" s="880"/>
      <c r="P38" s="880"/>
      <c r="Q38" s="880"/>
      <c r="R38" s="925"/>
      <c r="S38" s="756"/>
      <c r="T38" s="756"/>
      <c r="U38" s="825"/>
      <c r="V38" s="826"/>
      <c r="W38" s="756"/>
      <c r="X38" s="756"/>
      <c r="Y38" s="756"/>
      <c r="Z38" s="756"/>
      <c r="AA38" s="873"/>
      <c r="AB38" s="874"/>
      <c r="AC38" s="19"/>
      <c r="AD38" s="244">
        <f>IF($C38=0,COUNTA($C$8:$C37),COUNTA($C$8:$C38))</f>
        <v>1</v>
      </c>
      <c r="AF38" s="59"/>
      <c r="AG38" s="56"/>
    </row>
    <row r="39" spans="1:33" ht="22.9" hidden="1" customHeight="1">
      <c r="A39" s="1263"/>
      <c r="B39" s="1266"/>
      <c r="C39" s="1269"/>
      <c r="D39" s="851"/>
      <c r="E39" s="1086"/>
      <c r="F39" s="252"/>
      <c r="G39" s="252"/>
      <c r="H39" s="464">
        <f t="shared" si="7"/>
        <v>0</v>
      </c>
      <c r="I39" s="555" t="str">
        <f t="shared" si="1"/>
        <v>0K</v>
      </c>
      <c r="J39" s="464"/>
      <c r="K39" s="1088"/>
      <c r="L39" s="1272"/>
      <c r="M39" s="1272"/>
      <c r="N39" s="1275"/>
      <c r="O39" s="880"/>
      <c r="P39" s="880"/>
      <c r="Q39" s="880"/>
      <c r="R39" s="925"/>
      <c r="S39" s="756"/>
      <c r="T39" s="756"/>
      <c r="U39" s="825"/>
      <c r="V39" s="826"/>
      <c r="W39" s="756"/>
      <c r="X39" s="756"/>
      <c r="Y39" s="756"/>
      <c r="Z39" s="756"/>
      <c r="AA39" s="873"/>
      <c r="AB39" s="874"/>
      <c r="AC39" s="19"/>
      <c r="AD39" s="244">
        <f>IF($C39=0,COUNTA($C$8:$C38),COUNTA($C$8:$C39))</f>
        <v>1</v>
      </c>
      <c r="AF39" s="59"/>
      <c r="AG39" s="56"/>
    </row>
    <row r="40" spans="1:33" ht="22.9" hidden="1" customHeight="1">
      <c r="A40" s="1263"/>
      <c r="B40" s="1266"/>
      <c r="C40" s="1269"/>
      <c r="D40" s="851"/>
      <c r="E40" s="1086"/>
      <c r="F40" s="252"/>
      <c r="G40" s="252"/>
      <c r="H40" s="464">
        <f t="shared" si="7"/>
        <v>0</v>
      </c>
      <c r="I40" s="555" t="str">
        <f t="shared" si="1"/>
        <v>0K</v>
      </c>
      <c r="J40" s="464"/>
      <c r="K40" s="1088"/>
      <c r="L40" s="1272"/>
      <c r="M40" s="1272"/>
      <c r="N40" s="1275"/>
      <c r="O40" s="880"/>
      <c r="P40" s="880"/>
      <c r="Q40" s="880"/>
      <c r="R40" s="925"/>
      <c r="S40" s="866"/>
      <c r="T40" s="866"/>
      <c r="U40" s="867"/>
      <c r="V40" s="868"/>
      <c r="W40" s="866"/>
      <c r="X40" s="866"/>
      <c r="Y40" s="866"/>
      <c r="Z40" s="866"/>
      <c r="AA40" s="873"/>
      <c r="AB40" s="874"/>
      <c r="AC40" s="19"/>
      <c r="AD40" s="244">
        <f>IF($C40=0,COUNTA($C$8:$C39),COUNTA($C$8:$C40))</f>
        <v>1</v>
      </c>
      <c r="AF40" s="59"/>
      <c r="AG40" s="56"/>
    </row>
    <row r="41" spans="1:33" ht="22.9" hidden="1" customHeight="1">
      <c r="A41" s="1263"/>
      <c r="B41" s="1266"/>
      <c r="C41" s="1269"/>
      <c r="D41" s="851"/>
      <c r="E41" s="1086"/>
      <c r="F41" s="555"/>
      <c r="G41" s="555"/>
      <c r="H41" s="556">
        <f t="shared" si="7"/>
        <v>0</v>
      </c>
      <c r="I41" s="252" t="str">
        <f t="shared" si="1"/>
        <v>0K</v>
      </c>
      <c r="J41" s="556"/>
      <c r="K41" s="1088"/>
      <c r="L41" s="1272"/>
      <c r="M41" s="1272"/>
      <c r="N41" s="1275"/>
      <c r="O41" s="880"/>
      <c r="P41" s="880"/>
      <c r="Q41" s="880"/>
      <c r="R41" s="925"/>
      <c r="S41" s="866"/>
      <c r="T41" s="866"/>
      <c r="U41" s="867"/>
      <c r="V41" s="868"/>
      <c r="W41" s="866"/>
      <c r="X41" s="866"/>
      <c r="Y41" s="866"/>
      <c r="Z41" s="866"/>
      <c r="AA41" s="873"/>
      <c r="AB41" s="874"/>
      <c r="AC41" s="19"/>
      <c r="AD41" s="244">
        <f>IF($C41=0,COUNTA($C$8:$C40),COUNTA($C$8:$C41))</f>
        <v>1</v>
      </c>
      <c r="AF41" s="59"/>
      <c r="AG41" s="56"/>
    </row>
    <row r="42" spans="1:33" ht="22.9" hidden="1" customHeight="1" thickBot="1">
      <c r="A42" s="1263"/>
      <c r="B42" s="1266"/>
      <c r="C42" s="1269"/>
      <c r="D42" s="851"/>
      <c r="E42" s="1087"/>
      <c r="F42" s="490"/>
      <c r="G42" s="490"/>
      <c r="H42" s="557">
        <f t="shared" si="7"/>
        <v>0</v>
      </c>
      <c r="I42" s="490" t="str">
        <f t="shared" si="1"/>
        <v>0K</v>
      </c>
      <c r="J42" s="557"/>
      <c r="K42" s="1089"/>
      <c r="L42" s="1272"/>
      <c r="M42" s="1272"/>
      <c r="N42" s="1275"/>
      <c r="O42" s="880"/>
      <c r="P42" s="880"/>
      <c r="Q42" s="880"/>
      <c r="R42" s="925"/>
      <c r="S42" s="831"/>
      <c r="T42" s="831"/>
      <c r="U42" s="833"/>
      <c r="V42" s="835"/>
      <c r="W42" s="831"/>
      <c r="X42" s="831"/>
      <c r="Y42" s="831"/>
      <c r="Z42" s="831"/>
      <c r="AA42" s="873"/>
      <c r="AB42" s="874"/>
      <c r="AC42" s="19"/>
      <c r="AD42" s="244">
        <f>IF($C42=0,COUNTA($C$8:$C41),COUNTA($C$8:$C42))</f>
        <v>1</v>
      </c>
      <c r="AF42" s="59"/>
      <c r="AG42" s="56"/>
    </row>
    <row r="43" spans="1:33" ht="22.9" customHeight="1" thickBot="1">
      <c r="A43" s="1264"/>
      <c r="B43" s="1267"/>
      <c r="C43" s="1270"/>
      <c r="D43" s="891"/>
      <c r="E43" s="449" t="s">
        <v>447</v>
      </c>
      <c r="F43" s="1287" t="s">
        <v>591</v>
      </c>
      <c r="G43" s="1288"/>
      <c r="H43" s="1288"/>
      <c r="I43" s="1288"/>
      <c r="J43" s="558"/>
      <c r="K43" s="559" t="s">
        <v>455</v>
      </c>
      <c r="L43" s="1273"/>
      <c r="M43" s="1273"/>
      <c r="N43" s="1276"/>
      <c r="O43" s="881"/>
      <c r="P43" s="881"/>
      <c r="Q43" s="881"/>
      <c r="R43" s="926"/>
      <c r="S43" s="32"/>
      <c r="T43" s="32"/>
      <c r="U43" s="33"/>
      <c r="V43" s="34"/>
      <c r="W43" s="32"/>
      <c r="X43" s="32"/>
      <c r="Y43" s="32"/>
      <c r="Z43" s="32"/>
      <c r="AA43" s="875"/>
      <c r="AB43" s="876"/>
      <c r="AC43" s="19"/>
      <c r="AD43" s="244">
        <f>IF($C43=0,COUNTA($C$8:$C42),COUNTA($C$8:$C43))</f>
        <v>1</v>
      </c>
      <c r="AF43" s="59"/>
      <c r="AG43" s="56"/>
    </row>
    <row r="44" spans="1:33" ht="19.899999999999999" customHeight="1" thickTop="1" thickBot="1">
      <c r="A44" s="1289">
        <v>45580</v>
      </c>
      <c r="B44" s="1290" t="s">
        <v>450</v>
      </c>
      <c r="C44" s="1292">
        <v>1364</v>
      </c>
      <c r="D44" s="850" t="s">
        <v>87</v>
      </c>
      <c r="E44" s="1136" t="s">
        <v>796</v>
      </c>
      <c r="F44" s="1294" t="str">
        <f>"生鮮雞翅每人1個("&amp;+(C44-24)*1&amp;"個)"</f>
        <v>生鮮雞翅每人1個(1340個)</v>
      </c>
      <c r="G44" s="1295"/>
      <c r="H44" s="1295"/>
      <c r="I44" s="1296"/>
      <c r="J44" s="560"/>
      <c r="K44" s="1122" t="s">
        <v>800</v>
      </c>
      <c r="L44" s="1299">
        <v>4</v>
      </c>
      <c r="M44" s="1299">
        <v>3</v>
      </c>
      <c r="N44" s="1302">
        <v>1.9</v>
      </c>
      <c r="O44" s="1303">
        <v>1.5</v>
      </c>
      <c r="P44" s="1303">
        <v>2.6</v>
      </c>
      <c r="Q44" s="1303">
        <v>0</v>
      </c>
      <c r="R44" s="951">
        <f>SUM(L44*70)+(M44*75)+(N44*25)+(O44*60)+(P44*45)+(Q44*150)</f>
        <v>759.5</v>
      </c>
      <c r="S44" s="830"/>
      <c r="T44" s="830"/>
      <c r="U44" s="832"/>
      <c r="V44" s="834"/>
      <c r="W44" s="830"/>
      <c r="X44" s="830"/>
      <c r="Y44" s="830"/>
      <c r="Z44" s="830"/>
      <c r="AA44" s="806"/>
      <c r="AB44" s="1300"/>
      <c r="AC44" s="30"/>
      <c r="AD44" s="244">
        <f>IF($C44=0,COUNTA($C$8:$C43),COUNTA($C$8:$C44))</f>
        <v>2</v>
      </c>
      <c r="AF44" s="59"/>
      <c r="AG44" s="56"/>
    </row>
    <row r="45" spans="1:33" ht="19.899999999999999" customHeight="1" thickTop="1" thickBot="1">
      <c r="A45" s="1263"/>
      <c r="B45" s="1291"/>
      <c r="C45" s="1269"/>
      <c r="D45" s="851"/>
      <c r="E45" s="1086"/>
      <c r="F45" s="413" t="s">
        <v>244</v>
      </c>
      <c r="G45" s="411"/>
      <c r="H45" s="411">
        <f t="shared" ref="H45:H64" si="8">MROUND(INDEX($C:$C,MATCH(AD45,$AD:$AD,0))*G45/1000,1)</f>
        <v>0</v>
      </c>
      <c r="I45" s="411" t="s">
        <v>797</v>
      </c>
      <c r="J45" s="565"/>
      <c r="K45" s="1297"/>
      <c r="L45" s="1299"/>
      <c r="M45" s="1299"/>
      <c r="N45" s="1302"/>
      <c r="O45" s="1303"/>
      <c r="P45" s="1303"/>
      <c r="Q45" s="1303"/>
      <c r="R45" s="951"/>
      <c r="S45" s="756"/>
      <c r="T45" s="756"/>
      <c r="U45" s="825"/>
      <c r="V45" s="826"/>
      <c r="W45" s="756"/>
      <c r="X45" s="756"/>
      <c r="Y45" s="756"/>
      <c r="Z45" s="756"/>
      <c r="AA45" s="940"/>
      <c r="AB45" s="941"/>
      <c r="AC45" s="30"/>
      <c r="AD45" s="244">
        <f>IF($C45=0,COUNTA($C$8:$C44),COUNTA($C$8:$C45))</f>
        <v>2</v>
      </c>
      <c r="AF45" s="59"/>
      <c r="AG45" s="56"/>
    </row>
    <row r="46" spans="1:33" ht="19.899999999999999" customHeight="1" thickTop="1" thickBot="1">
      <c r="A46" s="1263"/>
      <c r="B46" s="1291"/>
      <c r="C46" s="1269"/>
      <c r="D46" s="851"/>
      <c r="E46" s="1086"/>
      <c r="F46" s="413" t="s">
        <v>268</v>
      </c>
      <c r="G46" s="411"/>
      <c r="H46" s="411">
        <f t="shared" si="8"/>
        <v>0</v>
      </c>
      <c r="I46" s="411" t="s">
        <v>798</v>
      </c>
      <c r="J46" s="565"/>
      <c r="K46" s="1297"/>
      <c r="L46" s="1299"/>
      <c r="M46" s="1299"/>
      <c r="N46" s="1302"/>
      <c r="O46" s="1303"/>
      <c r="P46" s="1303"/>
      <c r="Q46" s="1303"/>
      <c r="R46" s="951"/>
      <c r="S46" s="756"/>
      <c r="T46" s="756"/>
      <c r="U46" s="825"/>
      <c r="V46" s="826"/>
      <c r="W46" s="756"/>
      <c r="X46" s="756"/>
      <c r="Y46" s="756"/>
      <c r="Z46" s="756"/>
      <c r="AA46" s="940"/>
      <c r="AB46" s="941"/>
      <c r="AC46" s="30"/>
      <c r="AD46" s="244">
        <f>IF($C46=0,COUNTA($C$8:$C45),COUNTA($C$8:$C46))</f>
        <v>2</v>
      </c>
      <c r="AF46" s="59"/>
      <c r="AG46" s="56"/>
    </row>
    <row r="47" spans="1:33" ht="19.899999999999999" customHeight="1" thickTop="1" thickBot="1">
      <c r="A47" s="1263"/>
      <c r="B47" s="1291"/>
      <c r="C47" s="1269"/>
      <c r="D47" s="851"/>
      <c r="E47" s="1086"/>
      <c r="F47" s="704" t="s">
        <v>443</v>
      </c>
      <c r="G47" s="156"/>
      <c r="H47" s="156">
        <f t="shared" si="8"/>
        <v>0</v>
      </c>
      <c r="I47" s="156" t="s">
        <v>799</v>
      </c>
      <c r="J47" s="565"/>
      <c r="K47" s="1297"/>
      <c r="L47" s="1299"/>
      <c r="M47" s="1299"/>
      <c r="N47" s="1302"/>
      <c r="O47" s="1303"/>
      <c r="P47" s="1303"/>
      <c r="Q47" s="1303"/>
      <c r="R47" s="951"/>
      <c r="S47" s="756"/>
      <c r="T47" s="756"/>
      <c r="U47" s="825"/>
      <c r="V47" s="826"/>
      <c r="W47" s="756"/>
      <c r="X47" s="756"/>
      <c r="Y47" s="756"/>
      <c r="Z47" s="756"/>
      <c r="AA47" s="940"/>
      <c r="AB47" s="941"/>
      <c r="AC47" s="30"/>
      <c r="AD47" s="244">
        <f>IF($C47=0,COUNTA($C$8:$C46),COUNTA($C$8:$C47))</f>
        <v>2</v>
      </c>
      <c r="AF47" s="59"/>
      <c r="AG47" s="56"/>
    </row>
    <row r="48" spans="1:33" ht="19.899999999999999" hidden="1" customHeight="1" thickTop="1" thickBot="1">
      <c r="A48" s="1263"/>
      <c r="B48" s="1291"/>
      <c r="C48" s="1269"/>
      <c r="D48" s="851"/>
      <c r="E48" s="1086"/>
      <c r="F48" s="252"/>
      <c r="G48" s="411"/>
      <c r="H48" s="411">
        <f t="shared" si="8"/>
        <v>0</v>
      </c>
      <c r="I48" s="411" t="str">
        <f t="shared" ref="I48:I63" si="9">H48&amp;+"K"</f>
        <v>0K</v>
      </c>
      <c r="J48" s="565"/>
      <c r="K48" s="1297"/>
      <c r="L48" s="1299"/>
      <c r="M48" s="1299"/>
      <c r="N48" s="1302"/>
      <c r="O48" s="1303"/>
      <c r="P48" s="1303"/>
      <c r="Q48" s="1303"/>
      <c r="R48" s="951"/>
      <c r="S48" s="756"/>
      <c r="T48" s="756"/>
      <c r="U48" s="825"/>
      <c r="V48" s="826"/>
      <c r="W48" s="756"/>
      <c r="X48" s="756"/>
      <c r="Y48" s="756"/>
      <c r="Z48" s="756"/>
      <c r="AA48" s="940"/>
      <c r="AB48" s="941"/>
      <c r="AC48" s="30"/>
      <c r="AD48" s="244">
        <f>IF($C48=0,COUNTA($C$8:$C47),COUNTA($C$8:$C48))</f>
        <v>2</v>
      </c>
      <c r="AF48" s="59"/>
      <c r="AG48" s="56"/>
    </row>
    <row r="49" spans="1:33" ht="19.899999999999999" hidden="1" customHeight="1" thickTop="1" thickBot="1">
      <c r="A49" s="1263"/>
      <c r="B49" s="1291"/>
      <c r="C49" s="1269"/>
      <c r="D49" s="851"/>
      <c r="E49" s="1086"/>
      <c r="F49" s="252"/>
      <c r="G49" s="411"/>
      <c r="H49" s="411">
        <f t="shared" si="8"/>
        <v>0</v>
      </c>
      <c r="I49" s="411" t="str">
        <f t="shared" si="9"/>
        <v>0K</v>
      </c>
      <c r="J49" s="565"/>
      <c r="K49" s="1297"/>
      <c r="L49" s="1299"/>
      <c r="M49" s="1299"/>
      <c r="N49" s="1302"/>
      <c r="O49" s="1303"/>
      <c r="P49" s="1303"/>
      <c r="Q49" s="1303"/>
      <c r="R49" s="951"/>
      <c r="S49" s="756"/>
      <c r="T49" s="756"/>
      <c r="U49" s="825"/>
      <c r="V49" s="826"/>
      <c r="W49" s="756"/>
      <c r="X49" s="756"/>
      <c r="Y49" s="756"/>
      <c r="Z49" s="756"/>
      <c r="AA49" s="940"/>
      <c r="AB49" s="941"/>
      <c r="AC49" s="30"/>
      <c r="AD49" s="244">
        <f>IF($C49=0,COUNTA($C$8:$C48),COUNTA($C$8:$C49))</f>
        <v>2</v>
      </c>
      <c r="AF49" s="59"/>
      <c r="AG49" s="56"/>
    </row>
    <row r="50" spans="1:33" ht="19.899999999999999" hidden="1" customHeight="1" thickTop="1" thickBot="1">
      <c r="A50" s="1263"/>
      <c r="B50" s="1291"/>
      <c r="C50" s="1269"/>
      <c r="D50" s="851"/>
      <c r="E50" s="1086"/>
      <c r="F50" s="252"/>
      <c r="G50" s="411"/>
      <c r="H50" s="411">
        <f t="shared" si="8"/>
        <v>0</v>
      </c>
      <c r="I50" s="411" t="str">
        <f t="shared" si="9"/>
        <v>0K</v>
      </c>
      <c r="J50" s="565"/>
      <c r="K50" s="1297"/>
      <c r="L50" s="1299"/>
      <c r="M50" s="1299"/>
      <c r="N50" s="1302"/>
      <c r="O50" s="1303"/>
      <c r="P50" s="1303"/>
      <c r="Q50" s="1303"/>
      <c r="R50" s="951"/>
      <c r="S50" s="756"/>
      <c r="T50" s="756"/>
      <c r="U50" s="825"/>
      <c r="V50" s="826"/>
      <c r="W50" s="756"/>
      <c r="X50" s="756"/>
      <c r="Y50" s="756"/>
      <c r="Z50" s="756"/>
      <c r="AA50" s="940"/>
      <c r="AB50" s="941"/>
      <c r="AC50" s="30"/>
      <c r="AD50" s="244">
        <f>IF($C50=0,COUNTA($C$8:$C49),COUNTA($C$8:$C50))</f>
        <v>2</v>
      </c>
      <c r="AF50" s="59"/>
      <c r="AG50" s="56"/>
    </row>
    <row r="51" spans="1:33" ht="19.899999999999999" hidden="1" customHeight="1" thickTop="1" thickBot="1">
      <c r="A51" s="1263"/>
      <c r="B51" s="1291"/>
      <c r="C51" s="1269"/>
      <c r="D51" s="851"/>
      <c r="E51" s="1086"/>
      <c r="F51" s="252"/>
      <c r="G51" s="411"/>
      <c r="H51" s="411">
        <f t="shared" si="8"/>
        <v>0</v>
      </c>
      <c r="I51" s="411" t="str">
        <f t="shared" si="9"/>
        <v>0K</v>
      </c>
      <c r="J51" s="565"/>
      <c r="K51" s="1297"/>
      <c r="L51" s="1299"/>
      <c r="M51" s="1299"/>
      <c r="N51" s="1302"/>
      <c r="O51" s="1303"/>
      <c r="P51" s="1303"/>
      <c r="Q51" s="1303"/>
      <c r="R51" s="951"/>
      <c r="S51" s="756"/>
      <c r="T51" s="756"/>
      <c r="U51" s="825"/>
      <c r="V51" s="826"/>
      <c r="W51" s="756"/>
      <c r="X51" s="756"/>
      <c r="Y51" s="756"/>
      <c r="Z51" s="756"/>
      <c r="AA51" s="940"/>
      <c r="AB51" s="941"/>
      <c r="AC51" s="30"/>
      <c r="AD51" s="244">
        <f>IF($C51=0,COUNTA($C$8:$C50),COUNTA($C$8:$C51))</f>
        <v>2</v>
      </c>
      <c r="AF51" s="59"/>
      <c r="AG51" s="56"/>
    </row>
    <row r="52" spans="1:33" ht="19.899999999999999" hidden="1" customHeight="1" thickTop="1" thickBot="1">
      <c r="A52" s="1263"/>
      <c r="B52" s="1291"/>
      <c r="C52" s="1269"/>
      <c r="D52" s="851"/>
      <c r="E52" s="1086"/>
      <c r="F52" s="252"/>
      <c r="G52" s="411"/>
      <c r="H52" s="411">
        <f t="shared" si="8"/>
        <v>0</v>
      </c>
      <c r="I52" s="411" t="str">
        <f t="shared" si="9"/>
        <v>0K</v>
      </c>
      <c r="J52" s="565"/>
      <c r="K52" s="1297"/>
      <c r="L52" s="1299"/>
      <c r="M52" s="1299"/>
      <c r="N52" s="1302"/>
      <c r="O52" s="1303"/>
      <c r="P52" s="1303"/>
      <c r="Q52" s="1303"/>
      <c r="R52" s="951"/>
      <c r="S52" s="756"/>
      <c r="T52" s="756"/>
      <c r="U52" s="825"/>
      <c r="V52" s="826"/>
      <c r="W52" s="756"/>
      <c r="X52" s="756"/>
      <c r="Y52" s="756"/>
      <c r="Z52" s="756"/>
      <c r="AA52" s="940"/>
      <c r="AB52" s="941"/>
      <c r="AC52" s="30"/>
      <c r="AD52" s="244">
        <f>IF($C52=0,COUNTA($C$8:$C51),COUNTA($C$8:$C52))</f>
        <v>2</v>
      </c>
      <c r="AF52" s="59"/>
      <c r="AG52" s="56"/>
    </row>
    <row r="53" spans="1:33" ht="19.899999999999999" hidden="1" customHeight="1" thickTop="1" thickBot="1">
      <c r="A53" s="1263"/>
      <c r="B53" s="1291"/>
      <c r="C53" s="1293"/>
      <c r="D53" s="851"/>
      <c r="E53" s="1121"/>
      <c r="F53" s="555"/>
      <c r="G53" s="555"/>
      <c r="H53" s="555">
        <f t="shared" si="8"/>
        <v>0</v>
      </c>
      <c r="I53" s="496" t="str">
        <f t="shared" si="9"/>
        <v>0K</v>
      </c>
      <c r="J53" s="555"/>
      <c r="K53" s="1298"/>
      <c r="L53" s="1299"/>
      <c r="M53" s="1299"/>
      <c r="N53" s="1302"/>
      <c r="O53" s="1303"/>
      <c r="P53" s="1303"/>
      <c r="Q53" s="1303"/>
      <c r="R53" s="951"/>
      <c r="S53" s="756"/>
      <c r="T53" s="756"/>
      <c r="U53" s="825"/>
      <c r="V53" s="826"/>
      <c r="W53" s="756"/>
      <c r="X53" s="756"/>
      <c r="Y53" s="756"/>
      <c r="Z53" s="756"/>
      <c r="AA53" s="940"/>
      <c r="AB53" s="941"/>
      <c r="AC53" s="30"/>
      <c r="AD53" s="244">
        <f>IF($C53=0,COUNTA($C$8:$C52),COUNTA($C$8:$C53))</f>
        <v>2</v>
      </c>
      <c r="AF53" s="59"/>
      <c r="AG53" s="56"/>
    </row>
    <row r="54" spans="1:33" ht="19.899999999999999" customHeight="1" thickTop="1" thickBot="1">
      <c r="A54" s="1263"/>
      <c r="B54" s="1291"/>
      <c r="C54" s="1293"/>
      <c r="D54" s="851"/>
      <c r="E54" s="1120" t="s">
        <v>489</v>
      </c>
      <c r="F54" s="462" t="s">
        <v>382</v>
      </c>
      <c r="G54" s="462">
        <v>44</v>
      </c>
      <c r="H54" s="481">
        <f t="shared" si="8"/>
        <v>60</v>
      </c>
      <c r="I54" s="481" t="str">
        <f t="shared" si="9"/>
        <v>60K</v>
      </c>
      <c r="J54" s="481"/>
      <c r="K54" s="1301" t="s">
        <v>490</v>
      </c>
      <c r="L54" s="1299"/>
      <c r="M54" s="1299"/>
      <c r="N54" s="1302"/>
      <c r="O54" s="1303"/>
      <c r="P54" s="1303"/>
      <c r="Q54" s="1303"/>
      <c r="R54" s="951"/>
      <c r="S54" s="755"/>
      <c r="T54" s="755"/>
      <c r="U54" s="757"/>
      <c r="V54" s="759"/>
      <c r="W54" s="755"/>
      <c r="X54" s="755"/>
      <c r="Y54" s="755"/>
      <c r="Z54" s="755"/>
      <c r="AA54" s="940"/>
      <c r="AB54" s="941"/>
      <c r="AC54" s="30"/>
      <c r="AD54" s="244">
        <f>IF($C54=0,COUNTA($C$8:$C53),COUNTA($C$8:$C54))</f>
        <v>2</v>
      </c>
      <c r="AF54" s="59"/>
      <c r="AG54" s="56"/>
    </row>
    <row r="55" spans="1:33" ht="19.899999999999999" customHeight="1" thickTop="1" thickBot="1">
      <c r="A55" s="1263"/>
      <c r="B55" s="1291"/>
      <c r="C55" s="1293"/>
      <c r="D55" s="851"/>
      <c r="E55" s="1086"/>
      <c r="F55" s="511" t="s">
        <v>383</v>
      </c>
      <c r="G55" s="511">
        <v>44</v>
      </c>
      <c r="H55" s="566">
        <f t="shared" si="8"/>
        <v>60</v>
      </c>
      <c r="I55" s="566" t="str">
        <f t="shared" si="9"/>
        <v>60K</v>
      </c>
      <c r="J55" s="566"/>
      <c r="K55" s="1185"/>
      <c r="L55" s="1299"/>
      <c r="M55" s="1299"/>
      <c r="N55" s="1302"/>
      <c r="O55" s="1303"/>
      <c r="P55" s="1303"/>
      <c r="Q55" s="1303"/>
      <c r="R55" s="951"/>
      <c r="S55" s="756"/>
      <c r="T55" s="756"/>
      <c r="U55" s="825"/>
      <c r="V55" s="826"/>
      <c r="W55" s="756"/>
      <c r="X55" s="756"/>
      <c r="Y55" s="756"/>
      <c r="Z55" s="756"/>
      <c r="AA55" s="940"/>
      <c r="AB55" s="941"/>
      <c r="AC55" s="30"/>
      <c r="AD55" s="244">
        <f>IF($C55=0,COUNTA($C$8:$C54),COUNTA($C$8:$C55))</f>
        <v>2</v>
      </c>
      <c r="AF55" s="59"/>
      <c r="AG55" s="56"/>
    </row>
    <row r="56" spans="1:33" ht="19.899999999999999" customHeight="1" thickTop="1" thickBot="1">
      <c r="A56" s="1263"/>
      <c r="B56" s="1291"/>
      <c r="C56" s="1293"/>
      <c r="D56" s="851"/>
      <c r="E56" s="1086"/>
      <c r="F56" s="511" t="s">
        <v>174</v>
      </c>
      <c r="G56" s="511">
        <v>3</v>
      </c>
      <c r="H56" s="566">
        <f t="shared" si="8"/>
        <v>4</v>
      </c>
      <c r="I56" s="566" t="str">
        <f t="shared" si="9"/>
        <v>4K</v>
      </c>
      <c r="J56" s="566"/>
      <c r="K56" s="1185"/>
      <c r="L56" s="1299"/>
      <c r="M56" s="1299"/>
      <c r="N56" s="1302"/>
      <c r="O56" s="1303"/>
      <c r="P56" s="1303"/>
      <c r="Q56" s="1303"/>
      <c r="R56" s="951"/>
      <c r="S56" s="756"/>
      <c r="T56" s="756"/>
      <c r="U56" s="825"/>
      <c r="V56" s="826"/>
      <c r="W56" s="756"/>
      <c r="X56" s="756"/>
      <c r="Y56" s="756"/>
      <c r="Z56" s="756"/>
      <c r="AA56" s="940"/>
      <c r="AB56" s="941"/>
      <c r="AC56" s="30"/>
      <c r="AD56" s="244">
        <f>IF($C56=0,COUNTA($C$8:$C55),COUNTA($C$8:$C56))</f>
        <v>2</v>
      </c>
      <c r="AF56" s="59"/>
      <c r="AG56" s="56"/>
    </row>
    <row r="57" spans="1:33" ht="19.899999999999999" customHeight="1" thickTop="1" thickBot="1">
      <c r="A57" s="1263"/>
      <c r="B57" s="1291"/>
      <c r="C57" s="1293"/>
      <c r="D57" s="851"/>
      <c r="E57" s="1086"/>
      <c r="F57" s="252" t="s">
        <v>407</v>
      </c>
      <c r="G57" s="252">
        <v>4.5</v>
      </c>
      <c r="H57" s="566">
        <f t="shared" si="8"/>
        <v>6</v>
      </c>
      <c r="I57" s="566" t="str">
        <f t="shared" si="9"/>
        <v>6K</v>
      </c>
      <c r="J57" s="566"/>
      <c r="K57" s="1185"/>
      <c r="L57" s="1299"/>
      <c r="M57" s="1299"/>
      <c r="N57" s="1302"/>
      <c r="O57" s="1303"/>
      <c r="P57" s="1303"/>
      <c r="Q57" s="1303"/>
      <c r="R57" s="951"/>
      <c r="S57" s="756"/>
      <c r="T57" s="756"/>
      <c r="U57" s="825"/>
      <c r="V57" s="826"/>
      <c r="W57" s="756"/>
      <c r="X57" s="756"/>
      <c r="Y57" s="756"/>
      <c r="Z57" s="756"/>
      <c r="AA57" s="940"/>
      <c r="AB57" s="941"/>
      <c r="AC57" s="30"/>
      <c r="AD57" s="244">
        <f>IF($C57=0,COUNTA($C$8:$C56),COUNTA($C$8:$C57))</f>
        <v>2</v>
      </c>
      <c r="AF57" s="59"/>
      <c r="AG57" s="56"/>
    </row>
    <row r="58" spans="1:33" ht="19.899999999999999" customHeight="1" thickTop="1" thickBot="1">
      <c r="A58" s="1263"/>
      <c r="B58" s="1291"/>
      <c r="C58" s="1293"/>
      <c r="D58" s="851"/>
      <c r="E58" s="1086"/>
      <c r="F58" s="252" t="s">
        <v>384</v>
      </c>
      <c r="G58" s="252">
        <v>1</v>
      </c>
      <c r="H58" s="566">
        <f t="shared" si="8"/>
        <v>1</v>
      </c>
      <c r="I58" s="566" t="str">
        <f t="shared" si="9"/>
        <v>1K</v>
      </c>
      <c r="J58" s="566"/>
      <c r="K58" s="1185"/>
      <c r="L58" s="1299"/>
      <c r="M58" s="1299"/>
      <c r="N58" s="1302"/>
      <c r="O58" s="1303"/>
      <c r="P58" s="1303"/>
      <c r="Q58" s="1303"/>
      <c r="R58" s="951"/>
      <c r="S58" s="756"/>
      <c r="T58" s="756"/>
      <c r="U58" s="825"/>
      <c r="V58" s="826"/>
      <c r="W58" s="756"/>
      <c r="X58" s="756"/>
      <c r="Y58" s="756"/>
      <c r="Z58" s="756"/>
      <c r="AA58" s="940"/>
      <c r="AB58" s="941"/>
      <c r="AC58" s="30"/>
      <c r="AD58" s="244">
        <f>IF($C58=0,COUNTA($C$8:$C57),COUNTA($C$8:$C58))</f>
        <v>2</v>
      </c>
      <c r="AF58" s="59"/>
      <c r="AG58" s="56"/>
    </row>
    <row r="59" spans="1:33" ht="19.899999999999999" hidden="1" customHeight="1" thickTop="1" thickBot="1">
      <c r="A59" s="1263"/>
      <c r="B59" s="1291"/>
      <c r="C59" s="1293"/>
      <c r="D59" s="851"/>
      <c r="E59" s="1086"/>
      <c r="F59" s="252"/>
      <c r="G59" s="252"/>
      <c r="H59" s="566">
        <f t="shared" si="8"/>
        <v>0</v>
      </c>
      <c r="I59" s="566"/>
      <c r="J59" s="566"/>
      <c r="K59" s="1185"/>
      <c r="L59" s="1299"/>
      <c r="M59" s="1299"/>
      <c r="N59" s="1302"/>
      <c r="O59" s="1303"/>
      <c r="P59" s="1303"/>
      <c r="Q59" s="1303"/>
      <c r="R59" s="951"/>
      <c r="S59" s="756"/>
      <c r="T59" s="756"/>
      <c r="U59" s="825"/>
      <c r="V59" s="826"/>
      <c r="W59" s="756"/>
      <c r="X59" s="756"/>
      <c r="Y59" s="756"/>
      <c r="Z59" s="756"/>
      <c r="AA59" s="940"/>
      <c r="AB59" s="941"/>
      <c r="AC59" s="30"/>
      <c r="AD59" s="244">
        <f>IF($C59=0,COUNTA($C$8:$C58),COUNTA($C$8:$C59))</f>
        <v>2</v>
      </c>
      <c r="AF59" s="59"/>
      <c r="AG59" s="56"/>
    </row>
    <row r="60" spans="1:33" ht="19.899999999999999" hidden="1" customHeight="1" thickTop="1" thickBot="1">
      <c r="A60" s="1263"/>
      <c r="B60" s="1291"/>
      <c r="C60" s="1293"/>
      <c r="D60" s="851"/>
      <c r="E60" s="1086"/>
      <c r="F60" s="252"/>
      <c r="G60" s="252"/>
      <c r="H60" s="566">
        <f t="shared" si="8"/>
        <v>0</v>
      </c>
      <c r="I60" s="566" t="str">
        <f t="shared" si="9"/>
        <v>0K</v>
      </c>
      <c r="J60" s="566"/>
      <c r="K60" s="1185"/>
      <c r="L60" s="1299"/>
      <c r="M60" s="1299"/>
      <c r="N60" s="1302"/>
      <c r="O60" s="1303"/>
      <c r="P60" s="1303"/>
      <c r="Q60" s="1303"/>
      <c r="R60" s="951"/>
      <c r="S60" s="756"/>
      <c r="T60" s="756"/>
      <c r="U60" s="825"/>
      <c r="V60" s="826"/>
      <c r="W60" s="756"/>
      <c r="X60" s="756"/>
      <c r="Y60" s="756"/>
      <c r="Z60" s="756"/>
      <c r="AA60" s="940"/>
      <c r="AB60" s="941"/>
      <c r="AC60" s="30"/>
      <c r="AD60" s="244">
        <f>IF($C60=0,COUNTA($C$8:$C59),COUNTA($C$8:$C60))</f>
        <v>2</v>
      </c>
      <c r="AF60" s="59"/>
      <c r="AG60" s="56"/>
    </row>
    <row r="61" spans="1:33" ht="19.899999999999999" hidden="1" customHeight="1" thickTop="1" thickBot="1">
      <c r="A61" s="1263"/>
      <c r="B61" s="1291"/>
      <c r="C61" s="1293"/>
      <c r="D61" s="851"/>
      <c r="E61" s="1086"/>
      <c r="F61" s="252"/>
      <c r="G61" s="252"/>
      <c r="H61" s="566">
        <f t="shared" si="8"/>
        <v>0</v>
      </c>
      <c r="I61" s="566" t="str">
        <f t="shared" si="9"/>
        <v>0K</v>
      </c>
      <c r="J61" s="566"/>
      <c r="K61" s="1185"/>
      <c r="L61" s="1299"/>
      <c r="M61" s="1299"/>
      <c r="N61" s="1302"/>
      <c r="O61" s="1303"/>
      <c r="P61" s="1303"/>
      <c r="Q61" s="1303"/>
      <c r="R61" s="951"/>
      <c r="S61" s="756"/>
      <c r="T61" s="756"/>
      <c r="U61" s="825"/>
      <c r="V61" s="826"/>
      <c r="W61" s="756"/>
      <c r="X61" s="756"/>
      <c r="Y61" s="756"/>
      <c r="Z61" s="756"/>
      <c r="AA61" s="940"/>
      <c r="AB61" s="941"/>
      <c r="AC61" s="30"/>
      <c r="AD61" s="244">
        <f>IF($C61=0,COUNTA($C$8:$C60),COUNTA($C$8:$C61))</f>
        <v>2</v>
      </c>
      <c r="AF61" s="59"/>
      <c r="AG61" s="56"/>
    </row>
    <row r="62" spans="1:33" ht="19.899999999999999" hidden="1" customHeight="1" thickTop="1" thickBot="1">
      <c r="A62" s="1263"/>
      <c r="B62" s="1291"/>
      <c r="C62" s="1293"/>
      <c r="D62" s="851"/>
      <c r="E62" s="1086"/>
      <c r="F62" s="252"/>
      <c r="G62" s="252"/>
      <c r="H62" s="566">
        <f t="shared" si="8"/>
        <v>0</v>
      </c>
      <c r="I62" s="566" t="str">
        <f t="shared" si="9"/>
        <v>0K</v>
      </c>
      <c r="J62" s="566"/>
      <c r="K62" s="1185"/>
      <c r="L62" s="1299"/>
      <c r="M62" s="1299"/>
      <c r="N62" s="1302"/>
      <c r="O62" s="1303"/>
      <c r="P62" s="1303"/>
      <c r="Q62" s="1303"/>
      <c r="R62" s="951"/>
      <c r="S62" s="756"/>
      <c r="T62" s="756"/>
      <c r="U62" s="825"/>
      <c r="V62" s="826"/>
      <c r="W62" s="756"/>
      <c r="X62" s="756"/>
      <c r="Y62" s="756"/>
      <c r="Z62" s="756"/>
      <c r="AA62" s="940"/>
      <c r="AB62" s="941"/>
      <c r="AC62" s="30"/>
      <c r="AD62" s="244">
        <f>IF($C62=0,COUNTA($C$8:$C61),COUNTA($C$8:$C62))</f>
        <v>2</v>
      </c>
      <c r="AF62" s="59"/>
      <c r="AG62" s="56"/>
    </row>
    <row r="63" spans="1:33" ht="19.899999999999999" hidden="1" customHeight="1" thickTop="1" thickBot="1">
      <c r="A63" s="1263"/>
      <c r="B63" s="1291"/>
      <c r="C63" s="1293"/>
      <c r="D63" s="851"/>
      <c r="E63" s="1121"/>
      <c r="F63" s="252"/>
      <c r="G63" s="252"/>
      <c r="H63" s="566">
        <f t="shared" si="8"/>
        <v>0</v>
      </c>
      <c r="I63" s="566" t="str">
        <f t="shared" si="9"/>
        <v>0K</v>
      </c>
      <c r="J63" s="566"/>
      <c r="K63" s="1185"/>
      <c r="L63" s="1299"/>
      <c r="M63" s="1299"/>
      <c r="N63" s="1302"/>
      <c r="O63" s="1303"/>
      <c r="P63" s="1303"/>
      <c r="Q63" s="1303"/>
      <c r="R63" s="951"/>
      <c r="S63" s="761"/>
      <c r="T63" s="761"/>
      <c r="U63" s="758"/>
      <c r="V63" s="760"/>
      <c r="W63" s="761"/>
      <c r="X63" s="761"/>
      <c r="Y63" s="761"/>
      <c r="Z63" s="761"/>
      <c r="AA63" s="940"/>
      <c r="AB63" s="941"/>
      <c r="AC63" s="30"/>
      <c r="AD63" s="244">
        <f>IF($C63=0,COUNTA($C$8:$C62),COUNTA($C$8:$C63))</f>
        <v>2</v>
      </c>
      <c r="AF63" s="59"/>
      <c r="AG63" s="56"/>
    </row>
    <row r="64" spans="1:33" ht="19.899999999999999" customHeight="1" thickTop="1" thickBot="1">
      <c r="A64" s="1263"/>
      <c r="B64" s="1291"/>
      <c r="C64" s="1293"/>
      <c r="D64" s="851"/>
      <c r="E64" s="1120" t="s">
        <v>378</v>
      </c>
      <c r="F64" s="481" t="s">
        <v>491</v>
      </c>
      <c r="G64" s="481">
        <v>70</v>
      </c>
      <c r="H64" s="566">
        <f t="shared" si="8"/>
        <v>95</v>
      </c>
      <c r="I64" s="481" t="s">
        <v>526</v>
      </c>
      <c r="J64" s="481"/>
      <c r="K64" s="1285" t="s">
        <v>650</v>
      </c>
      <c r="L64" s="1299"/>
      <c r="M64" s="1299"/>
      <c r="N64" s="1302"/>
      <c r="O64" s="1303"/>
      <c r="P64" s="1303"/>
      <c r="Q64" s="1303"/>
      <c r="R64" s="951"/>
      <c r="S64" s="755"/>
      <c r="T64" s="755"/>
      <c r="U64" s="757"/>
      <c r="V64" s="759"/>
      <c r="W64" s="755"/>
      <c r="X64" s="755"/>
      <c r="Y64" s="755"/>
      <c r="Z64" s="755"/>
      <c r="AA64" s="940"/>
      <c r="AB64" s="941"/>
      <c r="AC64" s="30"/>
      <c r="AD64" s="244">
        <f>IF($C64=0,COUNTA($C$8:$C63),COUNTA($C$8:$C64))</f>
        <v>2</v>
      </c>
      <c r="AF64" s="59"/>
      <c r="AG64" s="56"/>
    </row>
    <row r="65" spans="1:33" ht="19.899999999999999" customHeight="1" thickTop="1" thickBot="1">
      <c r="A65" s="1263"/>
      <c r="B65" s="1291"/>
      <c r="C65" s="1293"/>
      <c r="D65" s="851"/>
      <c r="E65" s="1121"/>
      <c r="F65" s="550" t="s">
        <v>379</v>
      </c>
      <c r="G65" s="550">
        <v>0.4</v>
      </c>
      <c r="H65" s="549">
        <f>MROUND(INDEX($C:$C,MATCH(AD65,$AD:$AD,0))*G65/1000,0.1)</f>
        <v>0.5</v>
      </c>
      <c r="I65" s="549" t="str">
        <f>H65&amp;+"K"</f>
        <v>0.5K</v>
      </c>
      <c r="J65" s="549"/>
      <c r="K65" s="1286"/>
      <c r="L65" s="1299"/>
      <c r="M65" s="1299"/>
      <c r="N65" s="1302"/>
      <c r="O65" s="1303"/>
      <c r="P65" s="1303"/>
      <c r="Q65" s="1303"/>
      <c r="R65" s="951"/>
      <c r="S65" s="761"/>
      <c r="T65" s="761"/>
      <c r="U65" s="758"/>
      <c r="V65" s="760"/>
      <c r="W65" s="761"/>
      <c r="X65" s="761"/>
      <c r="Y65" s="761"/>
      <c r="Z65" s="761"/>
      <c r="AA65" s="940"/>
      <c r="AB65" s="941"/>
      <c r="AC65" s="30"/>
      <c r="AD65" s="244">
        <f>IF($C65=0,COUNTA($C$8:$C64),COUNTA($C$8:$C65))</f>
        <v>2</v>
      </c>
      <c r="AF65" s="59"/>
      <c r="AG65" s="56"/>
    </row>
    <row r="66" spans="1:33" ht="19.899999999999999" customHeight="1" thickTop="1" thickBot="1">
      <c r="A66" s="1263"/>
      <c r="B66" s="1291"/>
      <c r="C66" s="1293"/>
      <c r="D66" s="851"/>
      <c r="E66" s="1304" t="s">
        <v>492</v>
      </c>
      <c r="F66" s="462" t="s">
        <v>427</v>
      </c>
      <c r="G66" s="462">
        <v>38</v>
      </c>
      <c r="H66" s="463">
        <f t="shared" ref="H66:H75" si="10">MROUND(INDEX($C:$C,MATCH(AD66,$AD:$AD,0))*G66/1000,1)</f>
        <v>52</v>
      </c>
      <c r="I66" s="552" t="str">
        <f t="shared" ref="I66:I75" si="11">H66&amp;+"K"</f>
        <v>52K</v>
      </c>
      <c r="J66" s="463"/>
      <c r="K66" s="1277" t="s">
        <v>493</v>
      </c>
      <c r="L66" s="1299"/>
      <c r="M66" s="1299"/>
      <c r="N66" s="1302"/>
      <c r="O66" s="1303"/>
      <c r="P66" s="1303"/>
      <c r="Q66" s="1303"/>
      <c r="R66" s="951"/>
      <c r="S66" s="755"/>
      <c r="T66" s="755"/>
      <c r="U66" s="757"/>
      <c r="V66" s="759"/>
      <c r="W66" s="755"/>
      <c r="X66" s="755"/>
      <c r="Y66" s="755"/>
      <c r="Z66" s="755"/>
      <c r="AA66" s="940"/>
      <c r="AB66" s="941"/>
      <c r="AC66" s="30"/>
      <c r="AD66" s="244">
        <f>IF($C66=0,COUNTA($C$8:$C65),COUNTA($C$8:$C66))</f>
        <v>2</v>
      </c>
      <c r="AF66" s="59"/>
      <c r="AG66" s="56"/>
    </row>
    <row r="67" spans="1:33" ht="19.899999999999999" customHeight="1" thickTop="1" thickBot="1">
      <c r="A67" s="1263"/>
      <c r="B67" s="1291"/>
      <c r="C67" s="1293"/>
      <c r="D67" s="851"/>
      <c r="E67" s="1086"/>
      <c r="F67" s="511" t="s">
        <v>385</v>
      </c>
      <c r="G67" s="252">
        <v>1.7</v>
      </c>
      <c r="H67" s="553">
        <f t="shared" si="10"/>
        <v>2</v>
      </c>
      <c r="I67" s="252" t="str">
        <f t="shared" si="11"/>
        <v>2K</v>
      </c>
      <c r="J67" s="554"/>
      <c r="K67" s="1088"/>
      <c r="L67" s="1299"/>
      <c r="M67" s="1299"/>
      <c r="N67" s="1302"/>
      <c r="O67" s="1303"/>
      <c r="P67" s="1303"/>
      <c r="Q67" s="1303"/>
      <c r="R67" s="951"/>
      <c r="S67" s="756"/>
      <c r="T67" s="756"/>
      <c r="U67" s="825"/>
      <c r="V67" s="826"/>
      <c r="W67" s="756"/>
      <c r="X67" s="756"/>
      <c r="Y67" s="756"/>
      <c r="Z67" s="756"/>
      <c r="AA67" s="940"/>
      <c r="AB67" s="941"/>
      <c r="AC67" s="30"/>
      <c r="AD67" s="244">
        <f>IF($C67=0,COUNTA($C$8:$C66),COUNTA($C$8:$C67))</f>
        <v>2</v>
      </c>
      <c r="AF67" s="59"/>
      <c r="AG67" s="56"/>
    </row>
    <row r="68" spans="1:33" ht="19.899999999999999" customHeight="1" thickTop="1" thickBot="1">
      <c r="A68" s="1263"/>
      <c r="B68" s="1291"/>
      <c r="C68" s="1293"/>
      <c r="D68" s="851"/>
      <c r="E68" s="1086"/>
      <c r="F68" s="511" t="s">
        <v>408</v>
      </c>
      <c r="G68" s="511"/>
      <c r="H68" s="553">
        <f t="shared" si="10"/>
        <v>0</v>
      </c>
      <c r="I68" s="252" t="s">
        <v>475</v>
      </c>
      <c r="J68" s="554"/>
      <c r="K68" s="1088"/>
      <c r="L68" s="1299"/>
      <c r="M68" s="1299"/>
      <c r="N68" s="1302"/>
      <c r="O68" s="1303"/>
      <c r="P68" s="1303"/>
      <c r="Q68" s="1303"/>
      <c r="R68" s="951"/>
      <c r="S68" s="756"/>
      <c r="T68" s="756"/>
      <c r="U68" s="825"/>
      <c r="V68" s="826"/>
      <c r="W68" s="756"/>
      <c r="X68" s="756"/>
      <c r="Y68" s="756"/>
      <c r="Z68" s="756"/>
      <c r="AA68" s="940"/>
      <c r="AB68" s="941"/>
      <c r="AC68" s="30"/>
      <c r="AD68" s="244">
        <f>IF($C68=0,COUNTA($C$8:$C67),COUNTA($C$8:$C68))</f>
        <v>2</v>
      </c>
      <c r="AF68" s="59"/>
      <c r="AG68" s="56"/>
    </row>
    <row r="69" spans="1:33" ht="19.899999999999999" customHeight="1" thickTop="1" thickBot="1">
      <c r="A69" s="1263"/>
      <c r="B69" s="1291"/>
      <c r="C69" s="1293"/>
      <c r="D69" s="851"/>
      <c r="E69" s="1086"/>
      <c r="F69" s="511" t="s">
        <v>454</v>
      </c>
      <c r="G69" s="511"/>
      <c r="H69" s="553">
        <f t="shared" si="10"/>
        <v>0</v>
      </c>
      <c r="I69" s="252" t="s">
        <v>113</v>
      </c>
      <c r="J69" s="554"/>
      <c r="K69" s="1088"/>
      <c r="L69" s="1299"/>
      <c r="M69" s="1299"/>
      <c r="N69" s="1302"/>
      <c r="O69" s="1303"/>
      <c r="P69" s="1303"/>
      <c r="Q69" s="1303"/>
      <c r="R69" s="951"/>
      <c r="S69" s="756"/>
      <c r="T69" s="756"/>
      <c r="U69" s="825"/>
      <c r="V69" s="826"/>
      <c r="W69" s="756"/>
      <c r="X69" s="756"/>
      <c r="Y69" s="756"/>
      <c r="Z69" s="756"/>
      <c r="AA69" s="940"/>
      <c r="AB69" s="941"/>
      <c r="AC69" s="30"/>
      <c r="AD69" s="244">
        <f>IF($C69=0,COUNTA($C$8:$C68),COUNTA($C$8:$C69))</f>
        <v>2</v>
      </c>
      <c r="AF69" s="59"/>
      <c r="AG69" s="56"/>
    </row>
    <row r="70" spans="1:33" ht="19.899999999999999" hidden="1" customHeight="1" thickTop="1" thickBot="1">
      <c r="A70" s="1263"/>
      <c r="B70" s="1291"/>
      <c r="C70" s="1293"/>
      <c r="D70" s="851"/>
      <c r="E70" s="1086"/>
      <c r="F70" s="511"/>
      <c r="G70" s="511"/>
      <c r="H70" s="553">
        <f t="shared" si="10"/>
        <v>0</v>
      </c>
      <c r="I70" s="252" t="str">
        <f t="shared" si="11"/>
        <v>0K</v>
      </c>
      <c r="J70" s="554"/>
      <c r="K70" s="1088"/>
      <c r="L70" s="1299"/>
      <c r="M70" s="1299"/>
      <c r="N70" s="1302"/>
      <c r="O70" s="1303"/>
      <c r="P70" s="1303"/>
      <c r="Q70" s="1303"/>
      <c r="R70" s="951"/>
      <c r="S70" s="756"/>
      <c r="T70" s="756"/>
      <c r="U70" s="825"/>
      <c r="V70" s="826"/>
      <c r="W70" s="756"/>
      <c r="X70" s="756"/>
      <c r="Y70" s="756"/>
      <c r="Z70" s="756"/>
      <c r="AA70" s="940"/>
      <c r="AB70" s="941"/>
      <c r="AC70" s="30"/>
      <c r="AD70" s="244">
        <f>IF($C70=0,COUNTA($C$8:$C69),COUNTA($C$8:$C70))</f>
        <v>2</v>
      </c>
      <c r="AF70" s="59"/>
      <c r="AG70" s="56"/>
    </row>
    <row r="71" spans="1:33" ht="19.899999999999999" hidden="1" customHeight="1" thickTop="1" thickBot="1">
      <c r="A71" s="1263"/>
      <c r="B71" s="1291"/>
      <c r="C71" s="1293"/>
      <c r="D71" s="851"/>
      <c r="E71" s="1086"/>
      <c r="F71" s="511"/>
      <c r="G71" s="511"/>
      <c r="H71" s="553">
        <f t="shared" si="10"/>
        <v>0</v>
      </c>
      <c r="I71" s="252" t="str">
        <f t="shared" si="11"/>
        <v>0K</v>
      </c>
      <c r="J71" s="554"/>
      <c r="K71" s="1088"/>
      <c r="L71" s="1299"/>
      <c r="M71" s="1299"/>
      <c r="N71" s="1302"/>
      <c r="O71" s="1303"/>
      <c r="P71" s="1303"/>
      <c r="Q71" s="1303"/>
      <c r="R71" s="951"/>
      <c r="S71" s="756"/>
      <c r="T71" s="756"/>
      <c r="U71" s="825"/>
      <c r="V71" s="826"/>
      <c r="W71" s="756"/>
      <c r="X71" s="756"/>
      <c r="Y71" s="756"/>
      <c r="Z71" s="756"/>
      <c r="AA71" s="940"/>
      <c r="AB71" s="941"/>
      <c r="AC71" s="30"/>
      <c r="AD71" s="244">
        <f>IF($C71=0,COUNTA($C$8:$C68),COUNTA($C$8:$C71))</f>
        <v>2</v>
      </c>
      <c r="AF71" s="59"/>
      <c r="AG71" s="56"/>
    </row>
    <row r="72" spans="1:33" ht="19.899999999999999" hidden="1" customHeight="1" thickTop="1" thickBot="1">
      <c r="A72" s="1263"/>
      <c r="B72" s="1291"/>
      <c r="C72" s="1293"/>
      <c r="D72" s="851"/>
      <c r="E72" s="1086"/>
      <c r="F72" s="252"/>
      <c r="G72" s="252"/>
      <c r="H72" s="464">
        <f t="shared" si="10"/>
        <v>0</v>
      </c>
      <c r="I72" s="555" t="str">
        <f t="shared" si="11"/>
        <v>0K</v>
      </c>
      <c r="J72" s="464"/>
      <c r="K72" s="1088"/>
      <c r="L72" s="1299"/>
      <c r="M72" s="1299"/>
      <c r="N72" s="1302"/>
      <c r="O72" s="1303"/>
      <c r="P72" s="1303"/>
      <c r="Q72" s="1303"/>
      <c r="R72" s="951"/>
      <c r="S72" s="756"/>
      <c r="T72" s="756"/>
      <c r="U72" s="825"/>
      <c r="V72" s="826"/>
      <c r="W72" s="756"/>
      <c r="X72" s="756"/>
      <c r="Y72" s="756"/>
      <c r="Z72" s="756"/>
      <c r="AA72" s="940"/>
      <c r="AB72" s="941"/>
      <c r="AC72" s="30"/>
      <c r="AD72" s="244">
        <f>IF($C72=0,COUNTA($C$8:$C71),COUNTA($C$8:$C72))</f>
        <v>2</v>
      </c>
      <c r="AF72" s="59"/>
      <c r="AG72" s="56"/>
    </row>
    <row r="73" spans="1:33" ht="19.899999999999999" hidden="1" customHeight="1" thickTop="1" thickBot="1">
      <c r="A73" s="1263"/>
      <c r="B73" s="1291"/>
      <c r="C73" s="1293"/>
      <c r="D73" s="851"/>
      <c r="E73" s="1086"/>
      <c r="F73" s="252"/>
      <c r="G73" s="252"/>
      <c r="H73" s="464">
        <f t="shared" si="10"/>
        <v>0</v>
      </c>
      <c r="I73" s="555" t="str">
        <f t="shared" si="11"/>
        <v>0K</v>
      </c>
      <c r="J73" s="464"/>
      <c r="K73" s="1088"/>
      <c r="L73" s="1299"/>
      <c r="M73" s="1299"/>
      <c r="N73" s="1302"/>
      <c r="O73" s="1303"/>
      <c r="P73" s="1303"/>
      <c r="Q73" s="1303"/>
      <c r="R73" s="951"/>
      <c r="S73" s="756"/>
      <c r="T73" s="756"/>
      <c r="U73" s="825"/>
      <c r="V73" s="826"/>
      <c r="W73" s="756"/>
      <c r="X73" s="756"/>
      <c r="Y73" s="756"/>
      <c r="Z73" s="756"/>
      <c r="AA73" s="940"/>
      <c r="AB73" s="941"/>
      <c r="AC73" s="30"/>
      <c r="AD73" s="244">
        <f>IF($C73=0,COUNTA($C$8:$C70),COUNTA($C$8:$C73))</f>
        <v>2</v>
      </c>
      <c r="AF73" s="59"/>
      <c r="AG73" s="56"/>
    </row>
    <row r="74" spans="1:33" ht="19.899999999999999" hidden="1" customHeight="1" thickTop="1" thickBot="1">
      <c r="A74" s="1263"/>
      <c r="B74" s="1291"/>
      <c r="C74" s="1293"/>
      <c r="D74" s="851"/>
      <c r="E74" s="1086"/>
      <c r="F74" s="555"/>
      <c r="G74" s="555"/>
      <c r="H74" s="556">
        <f t="shared" si="10"/>
        <v>0</v>
      </c>
      <c r="I74" s="252" t="str">
        <f t="shared" si="11"/>
        <v>0K</v>
      </c>
      <c r="J74" s="556"/>
      <c r="K74" s="1088"/>
      <c r="L74" s="1299"/>
      <c r="M74" s="1299"/>
      <c r="N74" s="1302"/>
      <c r="O74" s="1303"/>
      <c r="P74" s="1303"/>
      <c r="Q74" s="1303"/>
      <c r="R74" s="951"/>
      <c r="S74" s="756"/>
      <c r="T74" s="756"/>
      <c r="U74" s="825"/>
      <c r="V74" s="826"/>
      <c r="W74" s="756"/>
      <c r="X74" s="756"/>
      <c r="Y74" s="756"/>
      <c r="Z74" s="756"/>
      <c r="AA74" s="940"/>
      <c r="AB74" s="941"/>
      <c r="AC74" s="30"/>
      <c r="AD74" s="244">
        <f>IF($C74=0,COUNTA($C$8:$C73),COUNTA($C$8:$C74))</f>
        <v>2</v>
      </c>
      <c r="AF74" s="59"/>
      <c r="AG74" s="56"/>
    </row>
    <row r="75" spans="1:33" ht="19.899999999999999" hidden="1" customHeight="1" thickTop="1" thickBot="1">
      <c r="A75" s="1263"/>
      <c r="B75" s="1291"/>
      <c r="C75" s="1293"/>
      <c r="D75" s="851"/>
      <c r="E75" s="1087"/>
      <c r="F75" s="490"/>
      <c r="G75" s="490"/>
      <c r="H75" s="557">
        <f t="shared" si="10"/>
        <v>0</v>
      </c>
      <c r="I75" s="490" t="str">
        <f t="shared" si="11"/>
        <v>0K</v>
      </c>
      <c r="J75" s="557"/>
      <c r="K75" s="1089"/>
      <c r="L75" s="1299"/>
      <c r="M75" s="1299"/>
      <c r="N75" s="1302"/>
      <c r="O75" s="1303"/>
      <c r="P75" s="1303"/>
      <c r="Q75" s="1303"/>
      <c r="R75" s="951"/>
      <c r="S75" s="831"/>
      <c r="T75" s="831"/>
      <c r="U75" s="833"/>
      <c r="V75" s="835"/>
      <c r="W75" s="831"/>
      <c r="X75" s="831"/>
      <c r="Y75" s="831"/>
      <c r="Z75" s="831"/>
      <c r="AA75" s="940"/>
      <c r="AB75" s="941"/>
      <c r="AC75" s="30"/>
      <c r="AD75" s="244">
        <f>IF($C75=0,COUNTA($C$8:$C74),COUNTA($C$8:$C75))</f>
        <v>2</v>
      </c>
      <c r="AF75" s="59"/>
      <c r="AG75" s="56"/>
    </row>
    <row r="76" spans="1:33" ht="19.899999999999999" customHeight="1" thickTop="1" thickBot="1">
      <c r="A76" s="1263"/>
      <c r="B76" s="1291"/>
      <c r="C76" s="1293"/>
      <c r="D76" s="851"/>
      <c r="E76" s="656" t="s">
        <v>598</v>
      </c>
      <c r="F76" s="1287" t="s">
        <v>599</v>
      </c>
      <c r="G76" s="962"/>
      <c r="H76" s="962"/>
      <c r="I76" s="963"/>
      <c r="J76" s="567"/>
      <c r="K76" s="568" t="s">
        <v>494</v>
      </c>
      <c r="L76" s="1299"/>
      <c r="M76" s="1299"/>
      <c r="N76" s="1302"/>
      <c r="O76" s="1303"/>
      <c r="P76" s="1303"/>
      <c r="Q76" s="1303"/>
      <c r="R76" s="951"/>
      <c r="S76" s="32"/>
      <c r="T76" s="32"/>
      <c r="U76" s="33"/>
      <c r="V76" s="34"/>
      <c r="W76" s="32"/>
      <c r="X76" s="32"/>
      <c r="Y76" s="32"/>
      <c r="Z76" s="32"/>
      <c r="AA76" s="942"/>
      <c r="AB76" s="943"/>
      <c r="AC76" s="30"/>
      <c r="AD76" s="244">
        <f>IF($C76=0,COUNTA($C$8:$C75),COUNTA($C$8:$C76))</f>
        <v>2</v>
      </c>
      <c r="AF76" s="59"/>
      <c r="AG76" s="56"/>
    </row>
    <row r="77" spans="1:33" ht="19.899999999999999" customHeight="1" thickTop="1">
      <c r="A77" s="1289">
        <v>45581</v>
      </c>
      <c r="B77" s="1305" t="s">
        <v>495</v>
      </c>
      <c r="C77" s="1292">
        <v>1364</v>
      </c>
      <c r="D77" s="850" t="str">
        <f>E77</f>
        <v>咖哩沙茶炒麵</v>
      </c>
      <c r="E77" s="1160" t="s">
        <v>801</v>
      </c>
      <c r="F77" s="694" t="s">
        <v>802</v>
      </c>
      <c r="G77" s="569">
        <v>94</v>
      </c>
      <c r="H77" s="570">
        <f>MROUND(INDEX($C:$C,MATCH(AD77,$AD:$AD,0))*G77/1000,1)</f>
        <v>128</v>
      </c>
      <c r="I77" s="502" t="str">
        <f>H77&amp;+"K"</f>
        <v>128K</v>
      </c>
      <c r="J77" s="408"/>
      <c r="K77" s="1282" t="s">
        <v>497</v>
      </c>
      <c r="L77" s="1316">
        <v>4</v>
      </c>
      <c r="M77" s="1318">
        <v>2.7</v>
      </c>
      <c r="N77" s="1322">
        <v>1.6</v>
      </c>
      <c r="O77" s="1322">
        <v>1</v>
      </c>
      <c r="P77" s="1322">
        <v>2.5</v>
      </c>
      <c r="Q77" s="1326">
        <v>0</v>
      </c>
      <c r="R77" s="924">
        <f>SUM(L77*70)+(M77*75)+(N77*25)+(O77*60)+(P77*45)+(Q77*150)</f>
        <v>695</v>
      </c>
      <c r="S77" s="927"/>
      <c r="T77" s="927"/>
      <c r="U77" s="928"/>
      <c r="V77" s="929"/>
      <c r="W77" s="927"/>
      <c r="X77" s="927"/>
      <c r="Y77" s="927"/>
      <c r="Z77" s="927"/>
      <c r="AA77" s="915"/>
      <c r="AB77" s="916"/>
      <c r="AC77" s="30"/>
      <c r="AD77" s="244">
        <f>IF($C77=0,COUNTA($C$8:$C76),COUNTA($C$8:$C77))</f>
        <v>3</v>
      </c>
      <c r="AF77" s="59"/>
      <c r="AG77" s="56"/>
    </row>
    <row r="78" spans="1:33" ht="19.899999999999999" customHeight="1">
      <c r="A78" s="1263"/>
      <c r="B78" s="1011"/>
      <c r="C78" s="1269"/>
      <c r="D78" s="851"/>
      <c r="E78" s="1313"/>
      <c r="F78" s="85" t="s">
        <v>803</v>
      </c>
      <c r="G78" s="203">
        <v>22</v>
      </c>
      <c r="H78" s="417">
        <f>MROUND(INDEX($C:$C,MATCH(AD78,$AD:$AD,0))*G78/1000,3)</f>
        <v>30</v>
      </c>
      <c r="I78" s="417" t="str">
        <f t="shared" ref="I78:I81" si="12">H78&amp;+"K"</f>
        <v>30K</v>
      </c>
      <c r="J78" s="488"/>
      <c r="K78" s="1283"/>
      <c r="L78" s="1317"/>
      <c r="M78" s="1319"/>
      <c r="N78" s="1323"/>
      <c r="O78" s="1323"/>
      <c r="P78" s="1323"/>
      <c r="Q78" s="1324"/>
      <c r="R78" s="925"/>
      <c r="S78" s="761"/>
      <c r="T78" s="761"/>
      <c r="U78" s="758"/>
      <c r="V78" s="760"/>
      <c r="W78" s="761"/>
      <c r="X78" s="761"/>
      <c r="Y78" s="761"/>
      <c r="Z78" s="761"/>
      <c r="AA78" s="917"/>
      <c r="AB78" s="918"/>
      <c r="AC78" s="30"/>
      <c r="AD78" s="244">
        <f>IF($C78=0,COUNTA($C$8:$C77),COUNTA($C$8:$C78))</f>
        <v>3</v>
      </c>
      <c r="AF78" s="59"/>
      <c r="AG78" s="56"/>
    </row>
    <row r="79" spans="1:33" ht="19.899999999999999" customHeight="1">
      <c r="A79" s="1263"/>
      <c r="B79" s="1011"/>
      <c r="C79" s="1269"/>
      <c r="D79" s="851"/>
      <c r="E79" s="1313"/>
      <c r="F79" s="203" t="s">
        <v>804</v>
      </c>
      <c r="G79" s="203">
        <v>24</v>
      </c>
      <c r="H79" s="488">
        <f>MROUND(INDEX($C:$C,MATCH(AD79,$AD:$AD,0))*G79/1000,3)</f>
        <v>33</v>
      </c>
      <c r="I79" s="488" t="str">
        <f t="shared" si="12"/>
        <v>33K</v>
      </c>
      <c r="J79" s="488"/>
      <c r="K79" s="1185"/>
      <c r="L79" s="1317"/>
      <c r="M79" s="1319"/>
      <c r="N79" s="1323"/>
      <c r="O79" s="1323"/>
      <c r="P79" s="1323"/>
      <c r="Q79" s="1324"/>
      <c r="R79" s="925"/>
      <c r="S79" s="761"/>
      <c r="T79" s="761"/>
      <c r="U79" s="758"/>
      <c r="V79" s="760"/>
      <c r="W79" s="761"/>
      <c r="X79" s="761"/>
      <c r="Y79" s="761"/>
      <c r="Z79" s="761"/>
      <c r="AA79" s="917"/>
      <c r="AB79" s="918"/>
      <c r="AC79" s="30"/>
      <c r="AD79" s="244">
        <f>IF($C79=0,COUNTA($C$8:$C78),COUNTA($C$8:$C79))</f>
        <v>3</v>
      </c>
      <c r="AF79" s="59"/>
      <c r="AG79" s="56"/>
    </row>
    <row r="80" spans="1:33" ht="19.899999999999999" customHeight="1">
      <c r="A80" s="1263"/>
      <c r="B80" s="1011"/>
      <c r="C80" s="1269"/>
      <c r="D80" s="851"/>
      <c r="E80" s="1314"/>
      <c r="F80" s="86" t="s">
        <v>805</v>
      </c>
      <c r="G80" s="204">
        <v>7</v>
      </c>
      <c r="H80" s="488">
        <f t="shared" ref="H80:H87" si="13">MROUND(INDEX($C:$C,MATCH(AD80,$AD:$AD,0))*G80/1000,1)</f>
        <v>10</v>
      </c>
      <c r="I80" s="488" t="str">
        <f t="shared" si="12"/>
        <v>10K</v>
      </c>
      <c r="J80" s="488"/>
      <c r="K80" s="1185"/>
      <c r="L80" s="1317"/>
      <c r="M80" s="1319"/>
      <c r="N80" s="1323"/>
      <c r="O80" s="1323"/>
      <c r="P80" s="1323"/>
      <c r="Q80" s="1324"/>
      <c r="R80" s="925"/>
      <c r="S80" s="761"/>
      <c r="T80" s="761"/>
      <c r="U80" s="758"/>
      <c r="V80" s="760"/>
      <c r="W80" s="761"/>
      <c r="X80" s="761"/>
      <c r="Y80" s="761"/>
      <c r="Z80" s="761"/>
      <c r="AA80" s="917"/>
      <c r="AB80" s="918"/>
      <c r="AC80" s="30"/>
      <c r="AD80" s="244">
        <f>IF($C80=0,COUNTA($C$8:$C79),COUNTA($C$8:$C80))</f>
        <v>3</v>
      </c>
      <c r="AF80" s="59"/>
      <c r="AG80" s="56"/>
    </row>
    <row r="81" spans="1:33" ht="19.899999999999999" customHeight="1">
      <c r="A81" s="1263"/>
      <c r="B81" s="1011"/>
      <c r="C81" s="1269"/>
      <c r="D81" s="851"/>
      <c r="E81" s="1314"/>
      <c r="F81" s="86" t="s">
        <v>136</v>
      </c>
      <c r="G81" s="204">
        <v>7</v>
      </c>
      <c r="H81" s="488">
        <f t="shared" si="13"/>
        <v>10</v>
      </c>
      <c r="I81" s="488" t="str">
        <f t="shared" si="12"/>
        <v>10K</v>
      </c>
      <c r="J81" s="488"/>
      <c r="K81" s="1185"/>
      <c r="L81" s="1317"/>
      <c r="M81" s="1319"/>
      <c r="N81" s="1323"/>
      <c r="O81" s="1323"/>
      <c r="P81" s="1323"/>
      <c r="Q81" s="1324"/>
      <c r="R81" s="925"/>
      <c r="S81" s="761"/>
      <c r="T81" s="761"/>
      <c r="U81" s="758"/>
      <c r="V81" s="760"/>
      <c r="W81" s="761"/>
      <c r="X81" s="761"/>
      <c r="Y81" s="761"/>
      <c r="Z81" s="761"/>
      <c r="AA81" s="917"/>
      <c r="AB81" s="918"/>
      <c r="AC81" s="30"/>
      <c r="AD81" s="244">
        <f>IF($C81=0,COUNTA($C$8:$C80),COUNTA($C$8:$C81))</f>
        <v>3</v>
      </c>
      <c r="AF81" s="59"/>
      <c r="AG81" s="56"/>
    </row>
    <row r="82" spans="1:33" ht="19.899999999999999" customHeight="1">
      <c r="A82" s="1263"/>
      <c r="B82" s="1011"/>
      <c r="C82" s="1269"/>
      <c r="D82" s="851"/>
      <c r="E82" s="1314"/>
      <c r="F82" s="702" t="s">
        <v>811</v>
      </c>
      <c r="G82" s="703">
        <v>1</v>
      </c>
      <c r="H82" s="229">
        <f t="shared" si="13"/>
        <v>1</v>
      </c>
      <c r="I82" s="229" t="str">
        <f t="shared" ref="I82" si="14">H82&amp;+"K"</f>
        <v>1K</v>
      </c>
      <c r="J82" s="488"/>
      <c r="K82" s="1185"/>
      <c r="L82" s="1317"/>
      <c r="M82" s="1319"/>
      <c r="N82" s="1323"/>
      <c r="O82" s="1323"/>
      <c r="P82" s="1323"/>
      <c r="Q82" s="1324"/>
      <c r="R82" s="925"/>
      <c r="S82" s="761"/>
      <c r="T82" s="761"/>
      <c r="U82" s="758"/>
      <c r="V82" s="760"/>
      <c r="W82" s="761"/>
      <c r="X82" s="761"/>
      <c r="Y82" s="761"/>
      <c r="Z82" s="761"/>
      <c r="AA82" s="917"/>
      <c r="AB82" s="918"/>
      <c r="AC82" s="30"/>
      <c r="AD82" s="244">
        <f>IF($C82=0,COUNTA($C$8:$C81),COUNTA($C$8:$C82))</f>
        <v>3</v>
      </c>
      <c r="AF82" s="59"/>
      <c r="AG82" s="56"/>
    </row>
    <row r="83" spans="1:33" ht="19.899999999999999" customHeight="1">
      <c r="A83" s="1263"/>
      <c r="B83" s="1011"/>
      <c r="C83" s="1269"/>
      <c r="D83" s="851"/>
      <c r="E83" s="1314"/>
      <c r="F83" s="571" t="s">
        <v>806</v>
      </c>
      <c r="G83" s="488"/>
      <c r="H83" s="489">
        <f t="shared" si="13"/>
        <v>0</v>
      </c>
      <c r="I83" s="488" t="s">
        <v>808</v>
      </c>
      <c r="J83" s="488"/>
      <c r="K83" s="1185"/>
      <c r="L83" s="1317"/>
      <c r="M83" s="1319"/>
      <c r="N83" s="1323"/>
      <c r="O83" s="1323"/>
      <c r="P83" s="1323"/>
      <c r="Q83" s="1324"/>
      <c r="R83" s="925"/>
      <c r="S83" s="761"/>
      <c r="T83" s="761"/>
      <c r="U83" s="758"/>
      <c r="V83" s="760"/>
      <c r="W83" s="761"/>
      <c r="X83" s="761"/>
      <c r="Y83" s="761"/>
      <c r="Z83" s="761"/>
      <c r="AA83" s="917"/>
      <c r="AB83" s="918"/>
      <c r="AC83" s="30"/>
      <c r="AD83" s="244">
        <f>IF($C83=0,COUNTA($C$8:$C81),COUNTA($C$8:$C83))</f>
        <v>3</v>
      </c>
      <c r="AF83" s="59"/>
      <c r="AG83" s="56"/>
    </row>
    <row r="84" spans="1:33" ht="19.899999999999999" customHeight="1" thickBot="1">
      <c r="A84" s="1263"/>
      <c r="B84" s="1011"/>
      <c r="C84" s="1269"/>
      <c r="D84" s="851"/>
      <c r="E84" s="1315"/>
      <c r="F84" s="571" t="s">
        <v>807</v>
      </c>
      <c r="G84" s="488"/>
      <c r="H84" s="489">
        <f t="shared" si="13"/>
        <v>0</v>
      </c>
      <c r="I84" s="488" t="s">
        <v>809</v>
      </c>
      <c r="J84" s="488"/>
      <c r="K84" s="1185"/>
      <c r="L84" s="1317"/>
      <c r="M84" s="1319"/>
      <c r="N84" s="1323"/>
      <c r="O84" s="1323"/>
      <c r="P84" s="1323"/>
      <c r="Q84" s="1324"/>
      <c r="R84" s="925"/>
      <c r="S84" s="761"/>
      <c r="T84" s="761"/>
      <c r="U84" s="758"/>
      <c r="V84" s="760"/>
      <c r="W84" s="761"/>
      <c r="X84" s="761"/>
      <c r="Y84" s="761"/>
      <c r="Z84" s="761"/>
      <c r="AA84" s="917"/>
      <c r="AB84" s="918"/>
      <c r="AC84" s="30"/>
      <c r="AD84" s="244">
        <f>IF($C84=0,COUNTA($C$8:$C83),COUNTA($C$8:$C84))</f>
        <v>3</v>
      </c>
      <c r="AF84" s="59"/>
      <c r="AG84" s="56"/>
    </row>
    <row r="85" spans="1:33" ht="19.899999999999999" hidden="1" customHeight="1" thickTop="1" thickBot="1">
      <c r="A85" s="1263"/>
      <c r="B85" s="1011"/>
      <c r="C85" s="1269"/>
      <c r="D85" s="851"/>
      <c r="E85" s="572"/>
      <c r="F85" s="489"/>
      <c r="G85" s="489"/>
      <c r="H85" s="489">
        <f t="shared" si="13"/>
        <v>0</v>
      </c>
      <c r="I85" s="489" t="str">
        <f t="shared" ref="I85:I108" si="15">H85&amp;+"K"</f>
        <v>0K</v>
      </c>
      <c r="J85" s="489"/>
      <c r="K85" s="1185"/>
      <c r="L85" s="1317"/>
      <c r="M85" s="1319"/>
      <c r="N85" s="1323"/>
      <c r="O85" s="1323"/>
      <c r="P85" s="1323"/>
      <c r="Q85" s="1324"/>
      <c r="R85" s="925"/>
      <c r="S85" s="761"/>
      <c r="T85" s="761"/>
      <c r="U85" s="758"/>
      <c r="V85" s="760"/>
      <c r="W85" s="761"/>
      <c r="X85" s="761"/>
      <c r="Y85" s="761"/>
      <c r="Z85" s="761"/>
      <c r="AA85" s="917"/>
      <c r="AB85" s="918"/>
      <c r="AC85" s="30"/>
      <c r="AD85" s="244">
        <f>IF($C85=0,COUNTA($C$8:$C84),COUNTA($C$8:$C85))</f>
        <v>3</v>
      </c>
      <c r="AF85" s="59"/>
      <c r="AG85" s="56"/>
    </row>
    <row r="86" spans="1:33" ht="19.899999999999999" hidden="1" customHeight="1" thickTop="1" thickBot="1">
      <c r="A86" s="1263"/>
      <c r="B86" s="1011"/>
      <c r="C86" s="1269"/>
      <c r="D86" s="851"/>
      <c r="E86" s="572"/>
      <c r="F86" s="489"/>
      <c r="G86" s="489"/>
      <c r="H86" s="489">
        <f t="shared" si="13"/>
        <v>0</v>
      </c>
      <c r="I86" s="489" t="str">
        <f t="shared" si="15"/>
        <v>0K</v>
      </c>
      <c r="J86" s="489"/>
      <c r="K86" s="1185"/>
      <c r="L86" s="1317"/>
      <c r="M86" s="1319"/>
      <c r="N86" s="1323"/>
      <c r="O86" s="1323"/>
      <c r="P86" s="1323"/>
      <c r="Q86" s="1324"/>
      <c r="R86" s="925"/>
      <c r="S86" s="761"/>
      <c r="T86" s="761"/>
      <c r="U86" s="758"/>
      <c r="V86" s="760"/>
      <c r="W86" s="761"/>
      <c r="X86" s="761"/>
      <c r="Y86" s="761"/>
      <c r="Z86" s="761"/>
      <c r="AA86" s="917"/>
      <c r="AB86" s="918"/>
      <c r="AC86" s="30"/>
      <c r="AD86" s="244">
        <f>IF($C86=0,COUNTA($C$8:$C85),COUNTA($C$8:$C86))</f>
        <v>3</v>
      </c>
      <c r="AF86" s="59"/>
      <c r="AG86" s="56"/>
    </row>
    <row r="87" spans="1:33" ht="19.899999999999999" hidden="1" customHeight="1" thickTop="1" thickBot="1">
      <c r="A87" s="1263"/>
      <c r="B87" s="1011"/>
      <c r="C87" s="1269"/>
      <c r="D87" s="851"/>
      <c r="E87" s="572"/>
      <c r="F87" s="489"/>
      <c r="G87" s="489"/>
      <c r="H87" s="489">
        <f t="shared" si="13"/>
        <v>0</v>
      </c>
      <c r="I87" s="489" t="str">
        <f t="shared" si="15"/>
        <v>0K</v>
      </c>
      <c r="J87" s="487"/>
      <c r="K87" s="1185"/>
      <c r="L87" s="1317"/>
      <c r="M87" s="1319"/>
      <c r="N87" s="1323"/>
      <c r="O87" s="1323"/>
      <c r="P87" s="1323"/>
      <c r="Q87" s="1324"/>
      <c r="R87" s="925"/>
      <c r="S87" s="761"/>
      <c r="T87" s="761"/>
      <c r="U87" s="758"/>
      <c r="V87" s="760"/>
      <c r="W87" s="761"/>
      <c r="X87" s="761"/>
      <c r="Y87" s="761"/>
      <c r="Z87" s="761"/>
      <c r="AA87" s="917"/>
      <c r="AB87" s="918"/>
      <c r="AC87" s="30"/>
      <c r="AD87" s="244">
        <f>IF($C87=0,COUNTA($C$8:$C86),COUNTA($C$8:$C87))</f>
        <v>3</v>
      </c>
      <c r="AF87" s="59"/>
      <c r="AG87" s="56"/>
    </row>
    <row r="88" spans="1:33" ht="19.899999999999999" customHeight="1" thickTop="1">
      <c r="A88" s="1263"/>
      <c r="B88" s="1011"/>
      <c r="C88" s="1269"/>
      <c r="D88" s="851"/>
      <c r="E88" s="1079" t="s">
        <v>812</v>
      </c>
      <c r="F88" s="481" t="s">
        <v>128</v>
      </c>
      <c r="G88" s="481">
        <v>64</v>
      </c>
      <c r="H88" s="481">
        <f>MROUND(INDEX($C:$C,MATCH(AD88,$AD:$AD,0))*G88/1000,3)</f>
        <v>87</v>
      </c>
      <c r="I88" s="481" t="str">
        <f>H88&amp;+"K"</f>
        <v>87K</v>
      </c>
      <c r="J88" s="481"/>
      <c r="K88" s="1081" t="s">
        <v>813</v>
      </c>
      <c r="L88" s="1317"/>
      <c r="M88" s="1320"/>
      <c r="N88" s="1324"/>
      <c r="O88" s="1324"/>
      <c r="P88" s="1324"/>
      <c r="Q88" s="1324"/>
      <c r="R88" s="925"/>
      <c r="S88" s="755"/>
      <c r="T88" s="755"/>
      <c r="U88" s="757"/>
      <c r="V88" s="759"/>
      <c r="W88" s="755"/>
      <c r="X88" s="755"/>
      <c r="Y88" s="755"/>
      <c r="Z88" s="755"/>
      <c r="AA88" s="917"/>
      <c r="AB88" s="918"/>
      <c r="AC88" s="30"/>
      <c r="AD88" s="244">
        <f>IF($C88=0,COUNTA($C$8:$C87),COUNTA($C$8:$C88))</f>
        <v>3</v>
      </c>
      <c r="AF88" s="59"/>
      <c r="AG88" s="56"/>
    </row>
    <row r="89" spans="1:33" ht="19.899999999999999" customHeight="1">
      <c r="A89" s="1263"/>
      <c r="B89" s="1011"/>
      <c r="C89" s="1269"/>
      <c r="D89" s="851"/>
      <c r="E89" s="1086"/>
      <c r="F89" s="566" t="s">
        <v>129</v>
      </c>
      <c r="G89" s="566">
        <v>28.5</v>
      </c>
      <c r="H89" s="566">
        <f>MROUND(INDEX($C:$C,MATCH(AD89,$AD:$AD,0))*G89/1000,3)</f>
        <v>39</v>
      </c>
      <c r="I89" s="566" t="str">
        <f t="shared" ref="I89:I95" si="16">H89&amp;+"K"</f>
        <v>39K</v>
      </c>
      <c r="J89" s="566"/>
      <c r="K89" s="1185"/>
      <c r="L89" s="1317"/>
      <c r="M89" s="1320"/>
      <c r="N89" s="1324"/>
      <c r="O89" s="1324"/>
      <c r="P89" s="1324"/>
      <c r="Q89" s="1324"/>
      <c r="R89" s="925"/>
      <c r="S89" s="756"/>
      <c r="T89" s="756"/>
      <c r="U89" s="825"/>
      <c r="V89" s="826"/>
      <c r="W89" s="756"/>
      <c r="X89" s="756"/>
      <c r="Y89" s="756"/>
      <c r="Z89" s="756"/>
      <c r="AA89" s="917"/>
      <c r="AB89" s="918"/>
      <c r="AC89" s="19"/>
      <c r="AD89" s="244">
        <f>IF($C89=0,COUNTA($C$8:$C88),COUNTA($C$8:$C89))</f>
        <v>3</v>
      </c>
      <c r="AF89" s="59"/>
      <c r="AG89" s="56"/>
    </row>
    <row r="90" spans="1:33" ht="19.899999999999999" customHeight="1">
      <c r="A90" s="1263"/>
      <c r="B90" s="1011"/>
      <c r="C90" s="1269"/>
      <c r="D90" s="851"/>
      <c r="E90" s="1086"/>
      <c r="F90" s="566" t="s">
        <v>124</v>
      </c>
      <c r="G90" s="566">
        <v>4</v>
      </c>
      <c r="H90" s="566">
        <f>MROUND(INDEX($C:$C,MATCH(AD90,$AD:$AD,0))*G90/1000,3)</f>
        <v>6</v>
      </c>
      <c r="I90" s="566" t="str">
        <f t="shared" si="16"/>
        <v>6K</v>
      </c>
      <c r="J90" s="566"/>
      <c r="K90" s="1185"/>
      <c r="L90" s="1317"/>
      <c r="M90" s="1320"/>
      <c r="N90" s="1324"/>
      <c r="O90" s="1324"/>
      <c r="P90" s="1324"/>
      <c r="Q90" s="1324"/>
      <c r="R90" s="925"/>
      <c r="S90" s="756"/>
      <c r="T90" s="756"/>
      <c r="U90" s="825"/>
      <c r="V90" s="826"/>
      <c r="W90" s="756"/>
      <c r="X90" s="756"/>
      <c r="Y90" s="756"/>
      <c r="Z90" s="756"/>
      <c r="AA90" s="917"/>
      <c r="AB90" s="918"/>
      <c r="AC90" s="19"/>
      <c r="AD90" s="244">
        <f>IF($C90=0,COUNTA($C$8:$C89),COUNTA($C$8:$C90))</f>
        <v>3</v>
      </c>
      <c r="AF90" s="59"/>
      <c r="AG90" s="56"/>
    </row>
    <row r="91" spans="1:33" ht="19.899999999999999" customHeight="1">
      <c r="A91" s="1263"/>
      <c r="B91" s="1011"/>
      <c r="C91" s="1269"/>
      <c r="D91" s="851"/>
      <c r="E91" s="1086"/>
      <c r="F91" s="566" t="s">
        <v>174</v>
      </c>
      <c r="G91" s="566">
        <v>4</v>
      </c>
      <c r="H91" s="566">
        <f>MROUND(INDEX($C:$C,MATCH(AD91,$AD:$AD,0))*G91/1000,1)</f>
        <v>5</v>
      </c>
      <c r="I91" s="566" t="str">
        <f t="shared" si="16"/>
        <v>5K</v>
      </c>
      <c r="J91" s="566"/>
      <c r="K91" s="1185"/>
      <c r="L91" s="1317"/>
      <c r="M91" s="1320"/>
      <c r="N91" s="1324"/>
      <c r="O91" s="1324"/>
      <c r="P91" s="1324"/>
      <c r="Q91" s="1324"/>
      <c r="R91" s="925"/>
      <c r="S91" s="756"/>
      <c r="T91" s="756"/>
      <c r="U91" s="825"/>
      <c r="V91" s="826"/>
      <c r="W91" s="756"/>
      <c r="X91" s="756"/>
      <c r="Y91" s="756"/>
      <c r="Z91" s="756"/>
      <c r="AA91" s="917"/>
      <c r="AB91" s="918"/>
      <c r="AC91" s="30"/>
      <c r="AD91" s="244">
        <f>IF($C91=0,COUNTA($C$8:$C90),COUNTA($C$8:$C91))</f>
        <v>3</v>
      </c>
      <c r="AF91" s="59"/>
      <c r="AG91" s="56"/>
    </row>
    <row r="92" spans="1:33" ht="19.899999999999999" customHeight="1">
      <c r="A92" s="1263"/>
      <c r="B92" s="1011"/>
      <c r="C92" s="1269"/>
      <c r="D92" s="851"/>
      <c r="E92" s="1086"/>
      <c r="F92" s="606" t="s">
        <v>585</v>
      </c>
      <c r="G92" s="566">
        <v>6</v>
      </c>
      <c r="H92" s="566">
        <f>MROUND(INDEX($C:$C,MATCH(AD92,$AD:$AD,0))*G92/1000,1)</f>
        <v>8</v>
      </c>
      <c r="I92" s="566" t="str">
        <f t="shared" si="16"/>
        <v>8K</v>
      </c>
      <c r="J92" s="566"/>
      <c r="K92" s="1185"/>
      <c r="L92" s="1317"/>
      <c r="M92" s="1320"/>
      <c r="N92" s="1324"/>
      <c r="O92" s="1324"/>
      <c r="P92" s="1324"/>
      <c r="Q92" s="1324"/>
      <c r="R92" s="925"/>
      <c r="S92" s="866"/>
      <c r="T92" s="866"/>
      <c r="U92" s="867"/>
      <c r="V92" s="868"/>
      <c r="W92" s="866"/>
      <c r="X92" s="866"/>
      <c r="Y92" s="866"/>
      <c r="Z92" s="866"/>
      <c r="AA92" s="917"/>
      <c r="AB92" s="918"/>
      <c r="AC92" s="30"/>
      <c r="AD92" s="244">
        <f>IF($C92=0,COUNTA($C$8:$C91),COUNTA($C$8:$C92))</f>
        <v>3</v>
      </c>
      <c r="AF92" s="59"/>
      <c r="AG92" s="56"/>
    </row>
    <row r="93" spans="1:33" ht="19.899999999999999" customHeight="1">
      <c r="A93" s="1263"/>
      <c r="B93" s="1011"/>
      <c r="C93" s="1269"/>
      <c r="D93" s="851"/>
      <c r="E93" s="1086"/>
      <c r="F93" s="566" t="s">
        <v>249</v>
      </c>
      <c r="G93" s="566"/>
      <c r="H93" s="566">
        <f>MROUND(INDEX($C:$C,MATCH(AD93,$AD:$AD,0))*G93/1000,3)</f>
        <v>0</v>
      </c>
      <c r="I93" s="566" t="s">
        <v>1048</v>
      </c>
      <c r="J93" s="566"/>
      <c r="K93" s="1185"/>
      <c r="L93" s="1317"/>
      <c r="M93" s="1320"/>
      <c r="N93" s="1324"/>
      <c r="O93" s="1324"/>
      <c r="P93" s="1324"/>
      <c r="Q93" s="1324"/>
      <c r="R93" s="925"/>
      <c r="S93" s="866"/>
      <c r="T93" s="866"/>
      <c r="U93" s="867"/>
      <c r="V93" s="868"/>
      <c r="W93" s="866"/>
      <c r="X93" s="866"/>
      <c r="Y93" s="866"/>
      <c r="Z93" s="866"/>
      <c r="AA93" s="917"/>
      <c r="AB93" s="918"/>
      <c r="AC93" s="30"/>
      <c r="AD93" s="244">
        <f>IF($C93=0,COUNTA($C$8:$C92),COUNTA($C$8:$C93))</f>
        <v>3</v>
      </c>
      <c r="AF93" s="59"/>
      <c r="AG93" s="56"/>
    </row>
    <row r="94" spans="1:33" ht="19.899999999999999" customHeight="1" thickBot="1">
      <c r="A94" s="1263"/>
      <c r="B94" s="1011"/>
      <c r="C94" s="1269"/>
      <c r="D94" s="851"/>
      <c r="E94" s="1086"/>
      <c r="F94" s="326" t="s">
        <v>570</v>
      </c>
      <c r="G94" s="326">
        <v>0.9</v>
      </c>
      <c r="H94" s="326">
        <f>MROUND(INDEX($C:$C,MATCH(AD94,$AD:$AD,0))*G94/1000,1)</f>
        <v>1</v>
      </c>
      <c r="I94" s="326" t="str">
        <f t="shared" si="16"/>
        <v>1K</v>
      </c>
      <c r="J94" s="566"/>
      <c r="K94" s="1185"/>
      <c r="L94" s="1317"/>
      <c r="M94" s="1320"/>
      <c r="N94" s="1324"/>
      <c r="O94" s="1324"/>
      <c r="P94" s="1324"/>
      <c r="Q94" s="1324"/>
      <c r="R94" s="925"/>
      <c r="S94" s="866"/>
      <c r="T94" s="866"/>
      <c r="U94" s="867"/>
      <c r="V94" s="868"/>
      <c r="W94" s="866"/>
      <c r="X94" s="866"/>
      <c r="Y94" s="866"/>
      <c r="Z94" s="866"/>
      <c r="AA94" s="917"/>
      <c r="AB94" s="918"/>
      <c r="AC94" s="30"/>
      <c r="AD94" s="244">
        <f>IF($C94=0,COUNTA($C$8:$C93),COUNTA($C$8:$C94))</f>
        <v>3</v>
      </c>
      <c r="AF94" s="59"/>
      <c r="AG94" s="56"/>
    </row>
    <row r="95" spans="1:33" ht="19.899999999999999" hidden="1" customHeight="1">
      <c r="A95" s="1263"/>
      <c r="B95" s="1011"/>
      <c r="C95" s="1269"/>
      <c r="D95" s="851"/>
      <c r="E95" s="1086"/>
      <c r="F95" s="566"/>
      <c r="G95" s="566"/>
      <c r="H95" s="326">
        <f t="shared" ref="H95:H97" si="17">MROUND(INDEX($C:$C,MATCH(AD95,$AD:$AD,0))*G95/1000,1)</f>
        <v>0</v>
      </c>
      <c r="I95" s="566" t="str">
        <f t="shared" si="16"/>
        <v>0K</v>
      </c>
      <c r="J95" s="566"/>
      <c r="K95" s="1185"/>
      <c r="L95" s="1317"/>
      <c r="M95" s="1320"/>
      <c r="N95" s="1324"/>
      <c r="O95" s="1324"/>
      <c r="P95" s="1324"/>
      <c r="Q95" s="1324"/>
      <c r="R95" s="925"/>
      <c r="S95" s="866"/>
      <c r="T95" s="866"/>
      <c r="U95" s="867"/>
      <c r="V95" s="868"/>
      <c r="W95" s="866"/>
      <c r="X95" s="866"/>
      <c r="Y95" s="866"/>
      <c r="Z95" s="866"/>
      <c r="AA95" s="917"/>
      <c r="AB95" s="918"/>
      <c r="AC95" s="30"/>
      <c r="AD95" s="244">
        <f>IF($C95=0,COUNTA($C$8:$C93),COUNTA($C$8:$C95))</f>
        <v>3</v>
      </c>
      <c r="AF95" s="59"/>
      <c r="AG95" s="56"/>
    </row>
    <row r="96" spans="1:33" ht="19.899999999999999" hidden="1" customHeight="1" thickBot="1">
      <c r="A96" s="1263"/>
      <c r="B96" s="1011"/>
      <c r="C96" s="1269"/>
      <c r="D96" s="851"/>
      <c r="E96" s="1086"/>
      <c r="F96" s="566"/>
      <c r="G96" s="566"/>
      <c r="H96" s="326">
        <f t="shared" si="17"/>
        <v>0</v>
      </c>
      <c r="I96" s="566" t="str">
        <f t="shared" ref="I96" si="18">H96&amp;+"K"</f>
        <v>0K</v>
      </c>
      <c r="J96" s="566"/>
      <c r="K96" s="1185"/>
      <c r="L96" s="1317"/>
      <c r="M96" s="1320"/>
      <c r="N96" s="1324"/>
      <c r="O96" s="1324"/>
      <c r="P96" s="1324"/>
      <c r="Q96" s="1324"/>
      <c r="R96" s="925"/>
      <c r="S96" s="866"/>
      <c r="T96" s="866"/>
      <c r="U96" s="867"/>
      <c r="V96" s="868"/>
      <c r="W96" s="866"/>
      <c r="X96" s="866"/>
      <c r="Y96" s="866"/>
      <c r="Z96" s="866"/>
      <c r="AA96" s="917"/>
      <c r="AB96" s="918"/>
      <c r="AC96" s="30"/>
      <c r="AD96" s="244">
        <f>IF($C96=0,COUNTA($C$8:$C94),COUNTA($C$8:$C96))</f>
        <v>3</v>
      </c>
      <c r="AF96" s="59"/>
      <c r="AG96" s="56"/>
    </row>
    <row r="97" spans="1:33" ht="19.899999999999999" customHeight="1">
      <c r="A97" s="1263"/>
      <c r="B97" s="1011"/>
      <c r="C97" s="1269"/>
      <c r="D97" s="851"/>
      <c r="E97" s="1120" t="s">
        <v>378</v>
      </c>
      <c r="F97" s="481" t="s">
        <v>453</v>
      </c>
      <c r="G97" s="481">
        <v>70</v>
      </c>
      <c r="H97" s="326">
        <f t="shared" si="17"/>
        <v>95</v>
      </c>
      <c r="I97" s="481" t="s">
        <v>526</v>
      </c>
      <c r="J97" s="481"/>
      <c r="K97" s="1285" t="s">
        <v>650</v>
      </c>
      <c r="L97" s="1317"/>
      <c r="M97" s="1321"/>
      <c r="N97" s="1325"/>
      <c r="O97" s="1325"/>
      <c r="P97" s="1325"/>
      <c r="Q97" s="1324"/>
      <c r="R97" s="925"/>
      <c r="S97" s="755"/>
      <c r="T97" s="755"/>
      <c r="U97" s="757"/>
      <c r="V97" s="759"/>
      <c r="W97" s="755"/>
      <c r="X97" s="755"/>
      <c r="Y97" s="755"/>
      <c r="Z97" s="755"/>
      <c r="AA97" s="919"/>
      <c r="AB97" s="918"/>
      <c r="AC97" s="30"/>
      <c r="AD97" s="244">
        <f>IF($C97=0,COUNTA($C$8:$C96),COUNTA($C$8:$C97))</f>
        <v>3</v>
      </c>
      <c r="AF97" s="59"/>
      <c r="AG97" s="56"/>
    </row>
    <row r="98" spans="1:33" ht="19.899999999999999" customHeight="1" thickBot="1">
      <c r="A98" s="1263"/>
      <c r="B98" s="1011"/>
      <c r="C98" s="1269"/>
      <c r="D98" s="851"/>
      <c r="E98" s="1121"/>
      <c r="F98" s="550" t="s">
        <v>379</v>
      </c>
      <c r="G98" s="550">
        <v>0.4</v>
      </c>
      <c r="H98" s="549">
        <f>MROUND(INDEX($C:$C,MATCH(AD98,$AD:$AD,0))*G98/1000,0.1)</f>
        <v>0.5</v>
      </c>
      <c r="I98" s="549" t="str">
        <f>H98&amp;+"K"</f>
        <v>0.5K</v>
      </c>
      <c r="J98" s="549"/>
      <c r="K98" s="1286"/>
      <c r="L98" s="1317"/>
      <c r="M98" s="1321"/>
      <c r="N98" s="1325"/>
      <c r="O98" s="1325"/>
      <c r="P98" s="1325"/>
      <c r="Q98" s="1324"/>
      <c r="R98" s="925"/>
      <c r="S98" s="831"/>
      <c r="T98" s="831"/>
      <c r="U98" s="833"/>
      <c r="V98" s="835"/>
      <c r="W98" s="831"/>
      <c r="X98" s="831"/>
      <c r="Y98" s="831"/>
      <c r="Z98" s="831"/>
      <c r="AA98" s="919"/>
      <c r="AB98" s="918"/>
      <c r="AC98" s="30"/>
      <c r="AD98" s="244">
        <f>IF($C98=0,COUNTA($C$8:$C97),COUNTA($C$8:$C98))</f>
        <v>3</v>
      </c>
      <c r="AF98" s="59"/>
      <c r="AG98" s="56"/>
    </row>
    <row r="99" spans="1:33" ht="19.899999999999999" customHeight="1" thickBot="1">
      <c r="A99" s="1263"/>
      <c r="B99" s="1011"/>
      <c r="C99" s="1269"/>
      <c r="D99" s="851"/>
      <c r="E99" s="1079" t="s">
        <v>839</v>
      </c>
      <c r="F99" s="149" t="s">
        <v>840</v>
      </c>
      <c r="G99" s="149">
        <v>15</v>
      </c>
      <c r="H99" s="687">
        <f>MROUND(INDEX($C:$C,MATCH(AD99,$AD:$AD,0))*G99/1000,1)</f>
        <v>20</v>
      </c>
      <c r="I99" s="701" t="str">
        <f t="shared" ref="I99" si="19">H99&amp;+"K"</f>
        <v>20K</v>
      </c>
      <c r="J99" s="462"/>
      <c r="K99" s="1307" t="s">
        <v>843</v>
      </c>
      <c r="L99" s="1317"/>
      <c r="M99" s="1321"/>
      <c r="N99" s="1325"/>
      <c r="O99" s="1325"/>
      <c r="P99" s="1325"/>
      <c r="Q99" s="1324"/>
      <c r="R99" s="925"/>
      <c r="S99" s="755"/>
      <c r="T99" s="755"/>
      <c r="U99" s="757"/>
      <c r="V99" s="759"/>
      <c r="W99" s="755"/>
      <c r="X99" s="755"/>
      <c r="Y99" s="755"/>
      <c r="Z99" s="755"/>
      <c r="AA99" s="919"/>
      <c r="AB99" s="918"/>
      <c r="AC99" s="19"/>
      <c r="AD99" s="244">
        <f>IF($C99=0,COUNTA($C$8:$C98),COUNTA($C$8:$C99))</f>
        <v>3</v>
      </c>
      <c r="AF99" s="59"/>
      <c r="AG99" s="56"/>
    </row>
    <row r="100" spans="1:33" ht="19.899999999999999" customHeight="1">
      <c r="A100" s="1263"/>
      <c r="B100" s="1011"/>
      <c r="C100" s="1269"/>
      <c r="D100" s="851"/>
      <c r="E100" s="1096"/>
      <c r="F100" s="196" t="s">
        <v>841</v>
      </c>
      <c r="G100" s="196">
        <v>15</v>
      </c>
      <c r="H100" s="566">
        <f>MROUND(INDEX($C:$C,MATCH(AD100,$AD:$AD,0))*G100/1000,1)</f>
        <v>20</v>
      </c>
      <c r="I100" s="488" t="str">
        <f t="shared" ref="I100" si="20">H100&amp;+"K"</f>
        <v>20K</v>
      </c>
      <c r="J100" s="462"/>
      <c r="K100" s="1308"/>
      <c r="L100" s="1317"/>
      <c r="M100" s="1321"/>
      <c r="N100" s="1325"/>
      <c r="O100" s="1325"/>
      <c r="P100" s="1325"/>
      <c r="Q100" s="1324"/>
      <c r="R100" s="925"/>
      <c r="S100" s="756"/>
      <c r="T100" s="756"/>
      <c r="U100" s="825"/>
      <c r="V100" s="826"/>
      <c r="W100" s="756"/>
      <c r="X100" s="756"/>
      <c r="Y100" s="756"/>
      <c r="Z100" s="756"/>
      <c r="AA100" s="919"/>
      <c r="AB100" s="918"/>
      <c r="AC100" s="19"/>
      <c r="AD100" s="244">
        <f>IF($C100=0,COUNTA($C$8:$C99),COUNTA($C$8:$C100))</f>
        <v>3</v>
      </c>
      <c r="AF100" s="59"/>
      <c r="AG100" s="56"/>
    </row>
    <row r="101" spans="1:33" ht="19.899999999999999" customHeight="1" thickBot="1">
      <c r="A101" s="1263"/>
      <c r="B101" s="1011"/>
      <c r="C101" s="1269"/>
      <c r="D101" s="851"/>
      <c r="E101" s="1306"/>
      <c r="F101" s="196" t="s">
        <v>325</v>
      </c>
      <c r="G101" s="196">
        <v>2</v>
      </c>
      <c r="H101" s="252">
        <f>MROUND(INDEX($C:$C,MATCH(AD101,$AD:$AD,0))*G101/1000,3)</f>
        <v>3</v>
      </c>
      <c r="I101" s="252" t="s">
        <v>842</v>
      </c>
      <c r="J101" s="555"/>
      <c r="K101" s="1309"/>
      <c r="L101" s="1317"/>
      <c r="M101" s="1321"/>
      <c r="N101" s="1325"/>
      <c r="O101" s="1325"/>
      <c r="P101" s="1325"/>
      <c r="Q101" s="1324"/>
      <c r="R101" s="925"/>
      <c r="S101" s="756"/>
      <c r="T101" s="756"/>
      <c r="U101" s="825"/>
      <c r="V101" s="826"/>
      <c r="W101" s="756"/>
      <c r="X101" s="756"/>
      <c r="Y101" s="756"/>
      <c r="Z101" s="756"/>
      <c r="AA101" s="919"/>
      <c r="AB101" s="918"/>
      <c r="AC101" s="19"/>
      <c r="AD101" s="244">
        <f>IF($C101=0,COUNTA($C$8:$C100),COUNTA($C$8:$C101))</f>
        <v>3</v>
      </c>
      <c r="AF101" s="59"/>
      <c r="AG101" s="56"/>
    </row>
    <row r="102" spans="1:33" ht="19.899999999999999" hidden="1" customHeight="1">
      <c r="A102" s="1263"/>
      <c r="B102" s="1011"/>
      <c r="C102" s="1269"/>
      <c r="D102" s="851"/>
      <c r="E102" s="1306"/>
      <c r="F102" s="152"/>
      <c r="G102" s="152"/>
      <c r="H102" s="252">
        <f>MROUND(INDEX($C:$C,MATCH(AD102,$AD:$AD,0))*G102/1000,3)</f>
        <v>0</v>
      </c>
      <c r="I102" s="252" t="str">
        <f t="shared" ref="I102" si="21">H102&amp;+"K"</f>
        <v>0K</v>
      </c>
      <c r="J102" s="555"/>
      <c r="K102" s="1309"/>
      <c r="L102" s="1317"/>
      <c r="M102" s="1321"/>
      <c r="N102" s="1325"/>
      <c r="O102" s="1325"/>
      <c r="P102" s="1325"/>
      <c r="Q102" s="1324"/>
      <c r="R102" s="925"/>
      <c r="S102" s="756"/>
      <c r="T102" s="756"/>
      <c r="U102" s="825"/>
      <c r="V102" s="826"/>
      <c r="W102" s="756"/>
      <c r="X102" s="756"/>
      <c r="Y102" s="756"/>
      <c r="Z102" s="756"/>
      <c r="AA102" s="919"/>
      <c r="AB102" s="918"/>
      <c r="AC102" s="19"/>
      <c r="AD102" s="244">
        <f>IF($C102=0,COUNTA($C$8:$C101),COUNTA($C$8:$C102))</f>
        <v>3</v>
      </c>
      <c r="AF102" s="59"/>
      <c r="AG102" s="56"/>
    </row>
    <row r="103" spans="1:33" ht="19.899999999999999" hidden="1" customHeight="1" thickBot="1">
      <c r="A103" s="1263"/>
      <c r="B103" s="1011"/>
      <c r="C103" s="1269"/>
      <c r="D103" s="851"/>
      <c r="E103" s="1306"/>
      <c r="F103" s="185"/>
      <c r="G103" s="162"/>
      <c r="H103" s="252">
        <f>MROUND(INDEX($C:$C,MATCH(AD103,$AD:$AD,0))*G103/1000,3)</f>
        <v>0</v>
      </c>
      <c r="I103" s="252" t="str">
        <f t="shared" ref="I103" si="22">H103&amp;+"K"</f>
        <v>0K</v>
      </c>
      <c r="J103" s="555"/>
      <c r="K103" s="1309"/>
      <c r="L103" s="1317"/>
      <c r="M103" s="1321"/>
      <c r="N103" s="1325"/>
      <c r="O103" s="1325"/>
      <c r="P103" s="1325"/>
      <c r="Q103" s="1324"/>
      <c r="R103" s="925"/>
      <c r="S103" s="756"/>
      <c r="T103" s="756"/>
      <c r="U103" s="825"/>
      <c r="V103" s="826"/>
      <c r="W103" s="756"/>
      <c r="X103" s="756"/>
      <c r="Y103" s="756"/>
      <c r="Z103" s="756"/>
      <c r="AA103" s="919"/>
      <c r="AB103" s="918"/>
      <c r="AC103" s="19"/>
      <c r="AD103" s="244">
        <f>IF($C103=0,COUNTA($C$8:$C102),COUNTA($C$8:$C103))</f>
        <v>3</v>
      </c>
      <c r="AF103" s="59"/>
      <c r="AG103" s="56"/>
    </row>
    <row r="104" spans="1:33" ht="19.899999999999999" hidden="1" customHeight="1">
      <c r="A104" s="1263"/>
      <c r="B104" s="1011"/>
      <c r="C104" s="1269"/>
      <c r="D104" s="851"/>
      <c r="E104" s="1306"/>
      <c r="F104" s="555"/>
      <c r="G104" s="555"/>
      <c r="H104" s="555">
        <f>MROUND(INDEX($C:$C,MATCH(AD104,$AD:$AD,0))*G104/1000,1)</f>
        <v>0</v>
      </c>
      <c r="I104" s="555" t="str">
        <f t="shared" si="15"/>
        <v>0K</v>
      </c>
      <c r="J104" s="252"/>
      <c r="K104" s="1309"/>
      <c r="L104" s="1317"/>
      <c r="M104" s="1321"/>
      <c r="N104" s="1325"/>
      <c r="O104" s="1325"/>
      <c r="P104" s="1325"/>
      <c r="Q104" s="1324"/>
      <c r="R104" s="925"/>
      <c r="S104" s="756"/>
      <c r="T104" s="756"/>
      <c r="U104" s="825"/>
      <c r="V104" s="826"/>
      <c r="W104" s="756"/>
      <c r="X104" s="756"/>
      <c r="Y104" s="756"/>
      <c r="Z104" s="756"/>
      <c r="AA104" s="919"/>
      <c r="AB104" s="918"/>
      <c r="AC104" s="19"/>
      <c r="AD104" s="244">
        <f>IF($C104=0,COUNTA($C$8:$C101),COUNTA($C$8:$C104))</f>
        <v>3</v>
      </c>
      <c r="AF104" s="59"/>
      <c r="AG104" s="56"/>
    </row>
    <row r="105" spans="1:33" ht="19.899999999999999" hidden="1" customHeight="1">
      <c r="A105" s="1263"/>
      <c r="B105" s="1011"/>
      <c r="C105" s="1269"/>
      <c r="D105" s="851"/>
      <c r="E105" s="1306"/>
      <c r="F105" s="252"/>
      <c r="G105" s="252"/>
      <c r="H105" s="252">
        <f>MROUND(INDEX($C:$C,MATCH(AD105,$AD:$AD,0))*G105/1000,1)</f>
        <v>0</v>
      </c>
      <c r="I105" s="252" t="str">
        <f t="shared" si="15"/>
        <v>0K</v>
      </c>
      <c r="J105" s="252"/>
      <c r="K105" s="1309"/>
      <c r="L105" s="1317"/>
      <c r="M105" s="1321"/>
      <c r="N105" s="1325"/>
      <c r="O105" s="1325"/>
      <c r="P105" s="1325"/>
      <c r="Q105" s="1324"/>
      <c r="R105" s="925"/>
      <c r="S105" s="756"/>
      <c r="T105" s="756"/>
      <c r="U105" s="825"/>
      <c r="V105" s="826"/>
      <c r="W105" s="756"/>
      <c r="X105" s="756"/>
      <c r="Y105" s="756"/>
      <c r="Z105" s="756"/>
      <c r="AA105" s="919"/>
      <c r="AB105" s="918"/>
      <c r="AC105" s="19"/>
      <c r="AD105" s="244">
        <f>IF($C105=0,COUNTA($C$8:$C104),COUNTA($C$8:$C105))</f>
        <v>3</v>
      </c>
      <c r="AF105" s="59"/>
      <c r="AG105" s="56"/>
    </row>
    <row r="106" spans="1:33" ht="19.899999999999999" hidden="1" customHeight="1">
      <c r="A106" s="1263"/>
      <c r="B106" s="1011"/>
      <c r="C106" s="1269"/>
      <c r="D106" s="851"/>
      <c r="E106" s="1306"/>
      <c r="F106" s="555"/>
      <c r="G106" s="555"/>
      <c r="H106" s="555">
        <f>MROUND(INDEX($C:$C,MATCH(AD106,$AD:$AD,0))*G106/1000,1)</f>
        <v>0</v>
      </c>
      <c r="I106" s="555" t="str">
        <f t="shared" si="15"/>
        <v>0K</v>
      </c>
      <c r="J106" s="252"/>
      <c r="K106" s="1309"/>
      <c r="L106" s="1317"/>
      <c r="M106" s="1321"/>
      <c r="N106" s="1325"/>
      <c r="O106" s="1325"/>
      <c r="P106" s="1325"/>
      <c r="Q106" s="1324"/>
      <c r="R106" s="925"/>
      <c r="S106" s="756"/>
      <c r="T106" s="756"/>
      <c r="U106" s="825"/>
      <c r="V106" s="826"/>
      <c r="W106" s="756"/>
      <c r="X106" s="756"/>
      <c r="Y106" s="756"/>
      <c r="Z106" s="756"/>
      <c r="AA106" s="919"/>
      <c r="AB106" s="918"/>
      <c r="AC106" s="19"/>
      <c r="AD106" s="244">
        <f>IF($C106=0,COUNTA($C$8:$C103),COUNTA($C$8:$C106))</f>
        <v>3</v>
      </c>
      <c r="AF106" s="59"/>
      <c r="AG106" s="56"/>
    </row>
    <row r="107" spans="1:33" ht="19.899999999999999" hidden="1" customHeight="1">
      <c r="A107" s="1263"/>
      <c r="B107" s="1011"/>
      <c r="C107" s="1269"/>
      <c r="D107" s="851"/>
      <c r="E107" s="1306"/>
      <c r="F107" s="252"/>
      <c r="G107" s="252"/>
      <c r="H107" s="252">
        <f>MROUND(INDEX($C:$C,MATCH(AD107,$AD:$AD,0))*G107/1000,1)</f>
        <v>0</v>
      </c>
      <c r="I107" s="252" t="str">
        <f t="shared" si="15"/>
        <v>0K</v>
      </c>
      <c r="J107" s="252"/>
      <c r="K107" s="1309"/>
      <c r="L107" s="1317"/>
      <c r="M107" s="1321"/>
      <c r="N107" s="1325"/>
      <c r="O107" s="1325"/>
      <c r="P107" s="1325"/>
      <c r="Q107" s="1324"/>
      <c r="R107" s="925"/>
      <c r="S107" s="756"/>
      <c r="T107" s="756"/>
      <c r="U107" s="825"/>
      <c r="V107" s="826"/>
      <c r="W107" s="756"/>
      <c r="X107" s="756"/>
      <c r="Y107" s="756"/>
      <c r="Z107" s="756"/>
      <c r="AA107" s="919"/>
      <c r="AB107" s="918"/>
      <c r="AC107" s="19"/>
      <c r="AD107" s="244">
        <f>IF($C107=0,COUNTA($C$8:$C106),COUNTA($C$8:$C107))</f>
        <v>3</v>
      </c>
      <c r="AF107" s="59"/>
      <c r="AG107" s="56"/>
    </row>
    <row r="108" spans="1:33" ht="19.899999999999999" hidden="1" customHeight="1" thickBot="1">
      <c r="A108" s="1263"/>
      <c r="B108" s="1011"/>
      <c r="C108" s="1269"/>
      <c r="D108" s="851"/>
      <c r="E108" s="1086"/>
      <c r="F108" s="505"/>
      <c r="G108" s="505"/>
      <c r="H108" s="505">
        <f>MROUND(INDEX($C:$C,MATCH(AD108,$AD:$AD,0))*G108/1000,1)</f>
        <v>0</v>
      </c>
      <c r="I108" s="505" t="str">
        <f t="shared" si="15"/>
        <v>0K</v>
      </c>
      <c r="J108" s="505"/>
      <c r="K108" s="1309"/>
      <c r="L108" s="1317"/>
      <c r="M108" s="1321"/>
      <c r="N108" s="1325"/>
      <c r="O108" s="1325"/>
      <c r="P108" s="1325"/>
      <c r="Q108" s="1324"/>
      <c r="R108" s="925"/>
      <c r="S108" s="756"/>
      <c r="T108" s="756"/>
      <c r="U108" s="825"/>
      <c r="V108" s="826"/>
      <c r="W108" s="756"/>
      <c r="X108" s="756"/>
      <c r="Y108" s="756"/>
      <c r="Z108" s="756"/>
      <c r="AA108" s="919"/>
      <c r="AB108" s="918"/>
      <c r="AC108" s="19"/>
      <c r="AD108" s="244">
        <f>IF($C108=0,COUNTA($C$8:$C107),COUNTA($C$8:$C108))</f>
        <v>3</v>
      </c>
      <c r="AF108" s="59"/>
      <c r="AG108" s="56"/>
    </row>
    <row r="109" spans="1:33" ht="19.899999999999999" customHeight="1" thickBot="1">
      <c r="A109" s="1263"/>
      <c r="B109" s="1011"/>
      <c r="C109" s="1269"/>
      <c r="D109" s="851"/>
      <c r="E109" s="575" t="s">
        <v>506</v>
      </c>
      <c r="F109" s="1310" t="s">
        <v>507</v>
      </c>
      <c r="G109" s="1311"/>
      <c r="H109" s="1311"/>
      <c r="I109" s="1312"/>
      <c r="J109" s="576"/>
      <c r="K109" s="482" t="s">
        <v>455</v>
      </c>
      <c r="L109" s="1317"/>
      <c r="M109" s="1321"/>
      <c r="N109" s="1325"/>
      <c r="O109" s="1325"/>
      <c r="P109" s="1325"/>
      <c r="Q109" s="1324"/>
      <c r="R109" s="925"/>
      <c r="S109" s="296"/>
      <c r="T109" s="296"/>
      <c r="U109" s="297"/>
      <c r="V109" s="298"/>
      <c r="W109" s="296"/>
      <c r="X109" s="296"/>
      <c r="Y109" s="296"/>
      <c r="Z109" s="296"/>
      <c r="AA109" s="919"/>
      <c r="AB109" s="918"/>
      <c r="AC109" s="30"/>
      <c r="AD109" s="244">
        <f>IF($C109=0,COUNTA($C$8:$C108),COUNTA($C$8:$C109))</f>
        <v>3</v>
      </c>
      <c r="AF109" s="59"/>
      <c r="AG109" s="56"/>
    </row>
    <row r="110" spans="1:33" ht="19.899999999999999" customHeight="1" thickTop="1" thickBot="1">
      <c r="A110" s="1289">
        <v>45582</v>
      </c>
      <c r="B110" s="1305" t="s">
        <v>508</v>
      </c>
      <c r="C110" s="1292">
        <v>1374</v>
      </c>
      <c r="D110" s="850" t="str">
        <f>E110</f>
        <v>燕麥飯</v>
      </c>
      <c r="E110" s="1180" t="s">
        <v>380</v>
      </c>
      <c r="F110" s="577" t="s">
        <v>381</v>
      </c>
      <c r="G110" s="578">
        <v>9</v>
      </c>
      <c r="H110" s="578">
        <f>MROUND(INDEX($C:$C,MATCH(AD110,$AD:$AD,0))*G110/1000,3)</f>
        <v>12</v>
      </c>
      <c r="I110" s="502" t="str">
        <f>H110&amp;+"K"</f>
        <v>12K</v>
      </c>
      <c r="J110" s="502"/>
      <c r="K110" s="1201" t="s">
        <v>146</v>
      </c>
      <c r="L110" s="1329">
        <v>5.0999999999999996</v>
      </c>
      <c r="M110" s="1329">
        <v>2.9</v>
      </c>
      <c r="N110" s="1330">
        <v>1.3</v>
      </c>
      <c r="O110" s="879">
        <v>0</v>
      </c>
      <c r="P110" s="879">
        <v>2.2999999999999998</v>
      </c>
      <c r="Q110" s="879">
        <v>1</v>
      </c>
      <c r="R110" s="879">
        <f>SUM(L110*70)+(M110*75)+(N110*25)+(O110*60)+(P110*45)+(Q110*150)</f>
        <v>860.5</v>
      </c>
      <c r="S110" s="756"/>
      <c r="T110" s="756"/>
      <c r="U110" s="825"/>
      <c r="V110" s="834"/>
      <c r="W110" s="830"/>
      <c r="X110" s="830"/>
      <c r="Y110" s="830"/>
      <c r="Z110" s="830"/>
      <c r="AA110" s="871"/>
      <c r="AB110" s="872"/>
      <c r="AC110" s="19"/>
      <c r="AD110" s="244">
        <f>IF($C110=0,COUNTA($C$8:$C109),COUNTA($C$8:$C110))</f>
        <v>4</v>
      </c>
      <c r="AF110" s="59"/>
      <c r="AG110" s="56"/>
    </row>
    <row r="111" spans="1:33" ht="22.9" hidden="1" customHeight="1" thickBot="1">
      <c r="A111" s="1263"/>
      <c r="B111" s="1011"/>
      <c r="C111" s="1269"/>
      <c r="D111" s="851"/>
      <c r="E111" s="1121"/>
      <c r="F111" s="549"/>
      <c r="G111" s="490"/>
      <c r="H111" s="490">
        <f>MROUND(INDEX($C:$C,MATCH(AD111,$AD:$AD,0))*G111/1000,1)</f>
        <v>0</v>
      </c>
      <c r="I111" s="505" t="str">
        <f t="shared" ref="I111:I145" si="23">H111&amp;+"K"</f>
        <v>0K</v>
      </c>
      <c r="J111" s="579"/>
      <c r="K111" s="1185"/>
      <c r="L111" s="1272"/>
      <c r="M111" s="1272"/>
      <c r="N111" s="1275"/>
      <c r="O111" s="880"/>
      <c r="P111" s="880"/>
      <c r="Q111" s="880"/>
      <c r="R111" s="880"/>
      <c r="S111" s="831"/>
      <c r="T111" s="831"/>
      <c r="U111" s="833"/>
      <c r="V111" s="835"/>
      <c r="W111" s="831"/>
      <c r="X111" s="831"/>
      <c r="Y111" s="831"/>
      <c r="Z111" s="831"/>
      <c r="AA111" s="873"/>
      <c r="AB111" s="874"/>
      <c r="AC111" s="19"/>
      <c r="AD111" s="244">
        <f>IF($C111=0,COUNTA($C$8:$C110),COUNTA($C$8:$C111))</f>
        <v>4</v>
      </c>
      <c r="AF111" s="59"/>
      <c r="AG111" s="56"/>
    </row>
    <row r="112" spans="1:33" ht="19.899999999999999" customHeight="1">
      <c r="A112" s="1263"/>
      <c r="B112" s="1011"/>
      <c r="C112" s="1269"/>
      <c r="D112" s="851"/>
      <c r="E112" s="1079" t="s">
        <v>845</v>
      </c>
      <c r="F112" s="142" t="s">
        <v>309</v>
      </c>
      <c r="G112" s="142">
        <v>40</v>
      </c>
      <c r="H112" s="481">
        <f>MROUND(INDEX($C:$C,MATCH(AD112,$AD:$AD,0))*G112/1000,3)</f>
        <v>54</v>
      </c>
      <c r="I112" s="481" t="str">
        <f t="shared" si="23"/>
        <v>54K</v>
      </c>
      <c r="J112" s="481"/>
      <c r="K112" s="1081" t="s">
        <v>819</v>
      </c>
      <c r="L112" s="1272"/>
      <c r="M112" s="1272"/>
      <c r="N112" s="1275"/>
      <c r="O112" s="880"/>
      <c r="P112" s="880"/>
      <c r="Q112" s="880"/>
      <c r="R112" s="880"/>
      <c r="S112" s="755"/>
      <c r="T112" s="755"/>
      <c r="U112" s="757"/>
      <c r="V112" s="759"/>
      <c r="W112" s="755"/>
      <c r="X112" s="755"/>
      <c r="Y112" s="755"/>
      <c r="Z112" s="755"/>
      <c r="AA112" s="873"/>
      <c r="AB112" s="874"/>
      <c r="AC112" s="30"/>
      <c r="AD112" s="244">
        <f>IF($C112=0,COUNTA($C$8:$C111),COUNTA($C$8:$C112))</f>
        <v>4</v>
      </c>
      <c r="AF112" s="59"/>
      <c r="AG112" s="56"/>
    </row>
    <row r="113" spans="1:33" ht="19.899999999999999" customHeight="1" thickBot="1">
      <c r="A113" s="1263"/>
      <c r="B113" s="1011"/>
      <c r="C113" s="1269"/>
      <c r="D113" s="851"/>
      <c r="E113" s="1086"/>
      <c r="F113" s="697" t="s">
        <v>458</v>
      </c>
      <c r="G113" s="697">
        <v>24</v>
      </c>
      <c r="H113" s="698">
        <f>MROUND(INDEX($C:$C,MATCH(AD113,$AD:$AD,0))*G113/1000,1)</f>
        <v>33</v>
      </c>
      <c r="I113" s="698" t="str">
        <f t="shared" si="23"/>
        <v>33K</v>
      </c>
      <c r="J113" s="566"/>
      <c r="K113" s="1185"/>
      <c r="L113" s="1272"/>
      <c r="M113" s="1272"/>
      <c r="N113" s="1275"/>
      <c r="O113" s="880"/>
      <c r="P113" s="880"/>
      <c r="Q113" s="880"/>
      <c r="R113" s="880"/>
      <c r="S113" s="756"/>
      <c r="T113" s="756"/>
      <c r="U113" s="825"/>
      <c r="V113" s="826"/>
      <c r="W113" s="756"/>
      <c r="X113" s="756"/>
      <c r="Y113" s="756"/>
      <c r="Z113" s="756"/>
      <c r="AA113" s="873"/>
      <c r="AB113" s="874"/>
      <c r="AC113" s="30"/>
      <c r="AD113" s="244">
        <f>IF($C113=0,COUNTA($C$8:$C112),COUNTA($C$8:$C113))</f>
        <v>4</v>
      </c>
      <c r="AF113" s="59"/>
      <c r="AG113" s="56"/>
    </row>
    <row r="114" spans="1:33" ht="19.899999999999999" customHeight="1">
      <c r="A114" s="1263"/>
      <c r="B114" s="1011"/>
      <c r="C114" s="1269"/>
      <c r="D114" s="851"/>
      <c r="E114" s="1086"/>
      <c r="F114" s="329" t="s">
        <v>818</v>
      </c>
      <c r="G114" s="168">
        <v>4.5</v>
      </c>
      <c r="H114" s="566">
        <f>MROUND(INDEX($C:$C,MATCH(AD114,$AD:$AD,0))*G114/1000,3)</f>
        <v>6</v>
      </c>
      <c r="I114" s="566" t="str">
        <f t="shared" ref="I114" si="24">H114&amp;+"K"</f>
        <v>6K</v>
      </c>
      <c r="J114" s="481"/>
      <c r="K114" s="1185"/>
      <c r="L114" s="1272"/>
      <c r="M114" s="1272"/>
      <c r="N114" s="1275"/>
      <c r="O114" s="880"/>
      <c r="P114" s="880"/>
      <c r="Q114" s="880"/>
      <c r="R114" s="880"/>
      <c r="S114" s="756"/>
      <c r="T114" s="756"/>
      <c r="U114" s="825"/>
      <c r="V114" s="826"/>
      <c r="W114" s="756"/>
      <c r="X114" s="756"/>
      <c r="Y114" s="756"/>
      <c r="Z114" s="756"/>
      <c r="AA114" s="873"/>
      <c r="AB114" s="874"/>
      <c r="AC114" s="30"/>
      <c r="AD114" s="244">
        <f>IF($C114=0,COUNTA($C$8:$C113),COUNTA($C$8:$C114))</f>
        <v>4</v>
      </c>
      <c r="AF114" s="59"/>
      <c r="AG114" s="56"/>
    </row>
    <row r="115" spans="1:33" ht="19.899999999999999" customHeight="1">
      <c r="A115" s="1263"/>
      <c r="B115" s="1011"/>
      <c r="C115" s="1269"/>
      <c r="D115" s="851"/>
      <c r="E115" s="1086"/>
      <c r="F115" s="484" t="s">
        <v>826</v>
      </c>
      <c r="G115" s="483">
        <v>22</v>
      </c>
      <c r="H115" s="566">
        <f t="shared" ref="H115:H127" si="25">MROUND(INDEX($C:$C,MATCH(AD115,$AD:$AD,0))*G115/1000,1)</f>
        <v>30</v>
      </c>
      <c r="I115" s="566" t="str">
        <f t="shared" si="23"/>
        <v>30K</v>
      </c>
      <c r="J115" s="566"/>
      <c r="K115" s="1185"/>
      <c r="L115" s="1272"/>
      <c r="M115" s="1272"/>
      <c r="N115" s="1275"/>
      <c r="O115" s="880"/>
      <c r="P115" s="880"/>
      <c r="Q115" s="880"/>
      <c r="R115" s="880"/>
      <c r="S115" s="756"/>
      <c r="T115" s="756"/>
      <c r="U115" s="825"/>
      <c r="V115" s="826"/>
      <c r="W115" s="756"/>
      <c r="X115" s="756"/>
      <c r="Y115" s="756"/>
      <c r="Z115" s="756"/>
      <c r="AA115" s="873"/>
      <c r="AB115" s="874"/>
      <c r="AC115" s="30"/>
      <c r="AD115" s="244">
        <f>IF($C115=0,COUNTA($C$8:$C113),COUNTA($C$8:$C115))</f>
        <v>4</v>
      </c>
      <c r="AF115" s="59"/>
      <c r="AG115" s="56"/>
    </row>
    <row r="116" spans="1:33" ht="19.899999999999999" customHeight="1">
      <c r="A116" s="1263"/>
      <c r="B116" s="1011"/>
      <c r="C116" s="1269"/>
      <c r="D116" s="851"/>
      <c r="E116" s="1086"/>
      <c r="F116" s="483" t="s">
        <v>252</v>
      </c>
      <c r="G116" s="483">
        <v>10</v>
      </c>
      <c r="H116" s="566">
        <f t="shared" si="25"/>
        <v>14</v>
      </c>
      <c r="I116" s="566" t="str">
        <f t="shared" ref="I116" si="26">H116&amp;+"K"</f>
        <v>14K</v>
      </c>
      <c r="J116" s="566"/>
      <c r="K116" s="1185"/>
      <c r="L116" s="1272"/>
      <c r="M116" s="1272"/>
      <c r="N116" s="1275"/>
      <c r="O116" s="880"/>
      <c r="P116" s="880"/>
      <c r="Q116" s="880"/>
      <c r="R116" s="880"/>
      <c r="S116" s="756"/>
      <c r="T116" s="756"/>
      <c r="U116" s="825"/>
      <c r="V116" s="826"/>
      <c r="W116" s="756"/>
      <c r="X116" s="756"/>
      <c r="Y116" s="756"/>
      <c r="Z116" s="756"/>
      <c r="AA116" s="873"/>
      <c r="AB116" s="874"/>
      <c r="AC116" s="30"/>
      <c r="AD116" s="244">
        <f>IF($C116=0,COUNTA($C$8:$C115),COUNTA($C$8:$C116))</f>
        <v>4</v>
      </c>
      <c r="AF116" s="59"/>
      <c r="AG116" s="56"/>
    </row>
    <row r="117" spans="1:33" ht="19.899999999999999" customHeight="1">
      <c r="A117" s="1263"/>
      <c r="B117" s="1011"/>
      <c r="C117" s="1269"/>
      <c r="D117" s="851"/>
      <c r="E117" s="1086"/>
      <c r="F117" s="484" t="s">
        <v>163</v>
      </c>
      <c r="G117" s="483">
        <v>4</v>
      </c>
      <c r="H117" s="566">
        <f t="shared" si="25"/>
        <v>5</v>
      </c>
      <c r="I117" s="566" t="str">
        <f t="shared" ref="I117" si="27">H117&amp;+"K"</f>
        <v>5K</v>
      </c>
      <c r="J117" s="566"/>
      <c r="K117" s="1185"/>
      <c r="L117" s="1272"/>
      <c r="M117" s="1272"/>
      <c r="N117" s="1275"/>
      <c r="O117" s="880"/>
      <c r="P117" s="880"/>
      <c r="Q117" s="880"/>
      <c r="R117" s="880"/>
      <c r="S117" s="756"/>
      <c r="T117" s="756"/>
      <c r="U117" s="825"/>
      <c r="V117" s="826"/>
      <c r="W117" s="756"/>
      <c r="X117" s="756"/>
      <c r="Y117" s="756"/>
      <c r="Z117" s="756"/>
      <c r="AA117" s="873"/>
      <c r="AB117" s="874"/>
      <c r="AC117" s="30"/>
      <c r="AD117" s="244">
        <f>IF($C117=0,COUNTA($C$8:$C116),COUNTA($C$8:$C117))</f>
        <v>4</v>
      </c>
      <c r="AF117" s="59"/>
      <c r="AG117" s="56"/>
    </row>
    <row r="118" spans="1:33" ht="19.899999999999999" customHeight="1">
      <c r="A118" s="1263"/>
      <c r="B118" s="1011"/>
      <c r="C118" s="1269"/>
      <c r="D118" s="851"/>
      <c r="E118" s="1086"/>
      <c r="F118" s="484" t="s">
        <v>436</v>
      </c>
      <c r="G118" s="483">
        <v>4</v>
      </c>
      <c r="H118" s="566">
        <f t="shared" si="25"/>
        <v>5</v>
      </c>
      <c r="I118" s="566" t="str">
        <f t="shared" ref="I118" si="28">H118&amp;+"K"</f>
        <v>5K</v>
      </c>
      <c r="J118" s="566"/>
      <c r="K118" s="1185"/>
      <c r="L118" s="1272"/>
      <c r="M118" s="1272"/>
      <c r="N118" s="1275"/>
      <c r="O118" s="880"/>
      <c r="P118" s="880"/>
      <c r="Q118" s="880"/>
      <c r="R118" s="880"/>
      <c r="S118" s="756"/>
      <c r="T118" s="756"/>
      <c r="U118" s="825"/>
      <c r="V118" s="826"/>
      <c r="W118" s="756"/>
      <c r="X118" s="756"/>
      <c r="Y118" s="756"/>
      <c r="Z118" s="756"/>
      <c r="AA118" s="873"/>
      <c r="AB118" s="874"/>
      <c r="AC118" s="30"/>
      <c r="AD118" s="244">
        <f>IF($C118=0,COUNTA($C$8:$C117),COUNTA($C$8:$C118))</f>
        <v>4</v>
      </c>
      <c r="AF118" s="59"/>
      <c r="AG118" s="56"/>
    </row>
    <row r="119" spans="1:33" ht="19.899999999999999" customHeight="1">
      <c r="A119" s="1263"/>
      <c r="B119" s="1011"/>
      <c r="C119" s="1269"/>
      <c r="D119" s="851"/>
      <c r="E119" s="1086"/>
      <c r="F119" s="485" t="s">
        <v>253</v>
      </c>
      <c r="G119" s="483">
        <v>0</v>
      </c>
      <c r="H119" s="566">
        <f t="shared" si="25"/>
        <v>0</v>
      </c>
      <c r="I119" s="566" t="s">
        <v>815</v>
      </c>
      <c r="J119" s="566"/>
      <c r="K119" s="1185"/>
      <c r="L119" s="1272"/>
      <c r="M119" s="1272"/>
      <c r="N119" s="1275"/>
      <c r="O119" s="880"/>
      <c r="P119" s="880"/>
      <c r="Q119" s="880"/>
      <c r="R119" s="880"/>
      <c r="S119" s="756"/>
      <c r="T119" s="756"/>
      <c r="U119" s="825"/>
      <c r="V119" s="826"/>
      <c r="W119" s="756"/>
      <c r="X119" s="756"/>
      <c r="Y119" s="756"/>
      <c r="Z119" s="756"/>
      <c r="AA119" s="873"/>
      <c r="AB119" s="874"/>
      <c r="AC119" s="30"/>
      <c r="AD119" s="244">
        <f>IF($C119=0,COUNTA($C$8:$C118),COUNTA($C$8:$C119))</f>
        <v>4</v>
      </c>
      <c r="AF119" s="59"/>
      <c r="AG119" s="56"/>
    </row>
    <row r="120" spans="1:33" ht="19.899999999999999" customHeight="1">
      <c r="A120" s="1263"/>
      <c r="B120" s="1011"/>
      <c r="C120" s="1269"/>
      <c r="D120" s="851"/>
      <c r="E120" s="1086"/>
      <c r="F120" s="484" t="s">
        <v>816</v>
      </c>
      <c r="G120" s="483">
        <v>0</v>
      </c>
      <c r="H120" s="566">
        <f t="shared" si="25"/>
        <v>0</v>
      </c>
      <c r="I120" s="566" t="s">
        <v>817</v>
      </c>
      <c r="J120" s="566"/>
      <c r="K120" s="1185"/>
      <c r="L120" s="1272"/>
      <c r="M120" s="1272"/>
      <c r="N120" s="1275"/>
      <c r="O120" s="880"/>
      <c r="P120" s="880"/>
      <c r="Q120" s="880"/>
      <c r="R120" s="880"/>
      <c r="S120" s="756"/>
      <c r="T120" s="756"/>
      <c r="U120" s="825"/>
      <c r="V120" s="826"/>
      <c r="W120" s="756"/>
      <c r="X120" s="756"/>
      <c r="Y120" s="756"/>
      <c r="Z120" s="756"/>
      <c r="AA120" s="873"/>
      <c r="AB120" s="874"/>
      <c r="AC120" s="30"/>
      <c r="AD120" s="244">
        <f>IF($C120=0,COUNTA($C$8:$C119),COUNTA($C$8:$C120))</f>
        <v>4</v>
      </c>
      <c r="AF120" s="59"/>
      <c r="AG120" s="56"/>
    </row>
    <row r="121" spans="1:33" ht="19.899999999999999" customHeight="1" thickBot="1">
      <c r="A121" s="1263"/>
      <c r="B121" s="1011"/>
      <c r="C121" s="1269"/>
      <c r="D121" s="851"/>
      <c r="E121" s="1086"/>
      <c r="F121" s="695" t="s">
        <v>445</v>
      </c>
      <c r="G121" s="696">
        <v>0.9</v>
      </c>
      <c r="H121" s="326">
        <f t="shared" si="25"/>
        <v>1</v>
      </c>
      <c r="I121" s="326" t="str">
        <f t="shared" si="23"/>
        <v>1K</v>
      </c>
      <c r="J121" s="566"/>
      <c r="K121" s="1185"/>
      <c r="L121" s="1272"/>
      <c r="M121" s="1272"/>
      <c r="N121" s="1275"/>
      <c r="O121" s="880"/>
      <c r="P121" s="880"/>
      <c r="Q121" s="880"/>
      <c r="R121" s="880"/>
      <c r="S121" s="756"/>
      <c r="T121" s="756"/>
      <c r="U121" s="825"/>
      <c r="V121" s="826"/>
      <c r="W121" s="756"/>
      <c r="X121" s="756"/>
      <c r="Y121" s="756"/>
      <c r="Z121" s="756"/>
      <c r="AA121" s="873"/>
      <c r="AB121" s="874"/>
      <c r="AC121" s="30"/>
      <c r="AD121" s="244">
        <f>IF($C121=0,COUNTA($C$8:$C118),COUNTA($C$8:$C121))</f>
        <v>4</v>
      </c>
      <c r="AF121" s="59"/>
      <c r="AG121" s="56"/>
    </row>
    <row r="122" spans="1:33" ht="19.899999999999999" hidden="1" customHeight="1">
      <c r="A122" s="1263"/>
      <c r="B122" s="1011"/>
      <c r="C122" s="1269"/>
      <c r="D122" s="851"/>
      <c r="E122" s="1086"/>
      <c r="F122" s="566"/>
      <c r="G122" s="566"/>
      <c r="H122" s="566">
        <f t="shared" si="25"/>
        <v>0</v>
      </c>
      <c r="I122" s="566" t="str">
        <f t="shared" si="23"/>
        <v>0K</v>
      </c>
      <c r="J122" s="566"/>
      <c r="K122" s="1185"/>
      <c r="L122" s="1272"/>
      <c r="M122" s="1272"/>
      <c r="N122" s="1275"/>
      <c r="O122" s="880"/>
      <c r="P122" s="880"/>
      <c r="Q122" s="880"/>
      <c r="R122" s="880"/>
      <c r="S122" s="756"/>
      <c r="T122" s="756"/>
      <c r="U122" s="825"/>
      <c r="V122" s="826"/>
      <c r="W122" s="756"/>
      <c r="X122" s="756"/>
      <c r="Y122" s="756"/>
      <c r="Z122" s="756"/>
      <c r="AA122" s="873"/>
      <c r="AB122" s="874"/>
      <c r="AC122" s="30"/>
      <c r="AD122" s="244">
        <f>IF($C122=0,COUNTA($C$8:$C121),COUNTA($C$8:$C122))</f>
        <v>4</v>
      </c>
      <c r="AF122" s="59"/>
      <c r="AG122" s="56"/>
    </row>
    <row r="123" spans="1:33" ht="22.9" hidden="1" customHeight="1" thickBot="1">
      <c r="A123" s="1263"/>
      <c r="B123" s="1011"/>
      <c r="C123" s="1269"/>
      <c r="D123" s="851"/>
      <c r="E123" s="1121"/>
      <c r="F123" s="549"/>
      <c r="G123" s="549"/>
      <c r="H123" s="549">
        <f t="shared" si="25"/>
        <v>0</v>
      </c>
      <c r="I123" s="490" t="str">
        <f t="shared" si="23"/>
        <v>0K</v>
      </c>
      <c r="J123" s="490"/>
      <c r="K123" s="1202"/>
      <c r="L123" s="1272"/>
      <c r="M123" s="1272"/>
      <c r="N123" s="1275"/>
      <c r="O123" s="880"/>
      <c r="P123" s="880"/>
      <c r="Q123" s="880"/>
      <c r="R123" s="880"/>
      <c r="S123" s="761"/>
      <c r="T123" s="761"/>
      <c r="U123" s="758"/>
      <c r="V123" s="760"/>
      <c r="W123" s="761"/>
      <c r="X123" s="761"/>
      <c r="Y123" s="761"/>
      <c r="Z123" s="761"/>
      <c r="AA123" s="873"/>
      <c r="AB123" s="874"/>
      <c r="AC123" s="30"/>
      <c r="AD123" s="244">
        <f>IF($C123=0,COUNTA($C$8:$C122),COUNTA($C$8:$C123))</f>
        <v>4</v>
      </c>
      <c r="AF123" s="59"/>
      <c r="AG123" s="56"/>
    </row>
    <row r="124" spans="1:33" ht="19.899999999999999" customHeight="1">
      <c r="A124" s="1263"/>
      <c r="B124" s="1011"/>
      <c r="C124" s="1269"/>
      <c r="D124" s="851"/>
      <c r="E124" s="1120" t="s">
        <v>509</v>
      </c>
      <c r="F124" s="604" t="s">
        <v>579</v>
      </c>
      <c r="G124" s="463">
        <v>32</v>
      </c>
      <c r="H124" s="481">
        <f t="shared" si="25"/>
        <v>44</v>
      </c>
      <c r="I124" s="408" t="str">
        <f t="shared" si="23"/>
        <v>44K</v>
      </c>
      <c r="J124" s="481"/>
      <c r="K124" s="1301" t="s">
        <v>510</v>
      </c>
      <c r="L124" s="1272"/>
      <c r="M124" s="1272"/>
      <c r="N124" s="1275"/>
      <c r="O124" s="880"/>
      <c r="P124" s="880"/>
      <c r="Q124" s="880"/>
      <c r="R124" s="880"/>
      <c r="S124" s="755"/>
      <c r="T124" s="755"/>
      <c r="U124" s="757"/>
      <c r="V124" s="759"/>
      <c r="W124" s="755"/>
      <c r="X124" s="755"/>
      <c r="Y124" s="755"/>
      <c r="Z124" s="755"/>
      <c r="AA124" s="873"/>
      <c r="AB124" s="874"/>
      <c r="AC124" s="19"/>
      <c r="AD124" s="244">
        <f>IF($C124=0,COUNTA($C$8:$C123),COUNTA($C$8:$C124))</f>
        <v>4</v>
      </c>
      <c r="AF124" s="59"/>
      <c r="AG124" s="56"/>
    </row>
    <row r="125" spans="1:33" ht="19.899999999999999" customHeight="1">
      <c r="A125" s="1263"/>
      <c r="B125" s="1011"/>
      <c r="C125" s="1269"/>
      <c r="D125" s="851"/>
      <c r="E125" s="1086"/>
      <c r="F125" s="495" t="s">
        <v>178</v>
      </c>
      <c r="G125" s="495">
        <v>10</v>
      </c>
      <c r="H125" s="566">
        <f t="shared" si="25"/>
        <v>14</v>
      </c>
      <c r="I125" s="566" t="str">
        <f t="shared" si="23"/>
        <v>14K</v>
      </c>
      <c r="J125" s="566"/>
      <c r="K125" s="1328"/>
      <c r="L125" s="1272"/>
      <c r="M125" s="1272"/>
      <c r="N125" s="1275"/>
      <c r="O125" s="880"/>
      <c r="P125" s="880"/>
      <c r="Q125" s="880"/>
      <c r="R125" s="880"/>
      <c r="S125" s="866"/>
      <c r="T125" s="866"/>
      <c r="U125" s="867"/>
      <c r="V125" s="868"/>
      <c r="W125" s="866"/>
      <c r="X125" s="866"/>
      <c r="Y125" s="866"/>
      <c r="Z125" s="866"/>
      <c r="AA125" s="873"/>
      <c r="AB125" s="874"/>
      <c r="AC125" s="19"/>
      <c r="AD125" s="244">
        <f>IF($C125=0,COUNTA($C$8:$C124),COUNTA($C$8:$C125))</f>
        <v>4</v>
      </c>
      <c r="AF125" s="59"/>
      <c r="AG125" s="56"/>
    </row>
    <row r="126" spans="1:33" ht="19.899999999999999" customHeight="1">
      <c r="A126" s="1263"/>
      <c r="B126" s="1011"/>
      <c r="C126" s="1269"/>
      <c r="D126" s="851"/>
      <c r="E126" s="1086"/>
      <c r="F126" s="495" t="s">
        <v>179</v>
      </c>
      <c r="G126" s="495">
        <v>10</v>
      </c>
      <c r="H126" s="566">
        <f t="shared" si="25"/>
        <v>14</v>
      </c>
      <c r="I126" s="566" t="str">
        <f t="shared" si="23"/>
        <v>14K</v>
      </c>
      <c r="J126" s="566"/>
      <c r="K126" s="1328"/>
      <c r="L126" s="1272"/>
      <c r="M126" s="1272"/>
      <c r="N126" s="1275"/>
      <c r="O126" s="880"/>
      <c r="P126" s="880"/>
      <c r="Q126" s="880"/>
      <c r="R126" s="880"/>
      <c r="S126" s="866"/>
      <c r="T126" s="866"/>
      <c r="U126" s="867"/>
      <c r="V126" s="868"/>
      <c r="W126" s="866"/>
      <c r="X126" s="866"/>
      <c r="Y126" s="866"/>
      <c r="Z126" s="866"/>
      <c r="AA126" s="873"/>
      <c r="AB126" s="874"/>
      <c r="AC126" s="19"/>
      <c r="AD126" s="244">
        <f>IF($C126=0,COUNTA($C$8:$C125),COUNTA($C$8:$C126))</f>
        <v>4</v>
      </c>
      <c r="AF126" s="59"/>
      <c r="AG126" s="56"/>
    </row>
    <row r="127" spans="1:33" ht="19.899999999999999" customHeight="1">
      <c r="A127" s="1263"/>
      <c r="B127" s="1011"/>
      <c r="C127" s="1269"/>
      <c r="D127" s="851"/>
      <c r="E127" s="1086"/>
      <c r="F127" s="496" t="s">
        <v>180</v>
      </c>
      <c r="G127" s="496">
        <v>15</v>
      </c>
      <c r="H127" s="566">
        <f t="shared" si="25"/>
        <v>21</v>
      </c>
      <c r="I127" s="566" t="str">
        <f t="shared" si="23"/>
        <v>21K</v>
      </c>
      <c r="J127" s="566"/>
      <c r="K127" s="1328"/>
      <c r="L127" s="1272"/>
      <c r="M127" s="1272"/>
      <c r="N127" s="1275"/>
      <c r="O127" s="880"/>
      <c r="P127" s="880"/>
      <c r="Q127" s="880"/>
      <c r="R127" s="880"/>
      <c r="S127" s="866"/>
      <c r="T127" s="866"/>
      <c r="U127" s="867"/>
      <c r="V127" s="868"/>
      <c r="W127" s="866"/>
      <c r="X127" s="866"/>
      <c r="Y127" s="866"/>
      <c r="Z127" s="866"/>
      <c r="AA127" s="873"/>
      <c r="AB127" s="874"/>
      <c r="AC127" s="19"/>
      <c r="AD127" s="244">
        <f>IF($C127=0,COUNTA($C$8:$C126),COUNTA($C$8:$C127))</f>
        <v>4</v>
      </c>
      <c r="AF127" s="59"/>
      <c r="AG127" s="56"/>
    </row>
    <row r="128" spans="1:33" ht="19.899999999999999" customHeight="1" thickBot="1">
      <c r="A128" s="1263"/>
      <c r="B128" s="1011"/>
      <c r="C128" s="1269"/>
      <c r="D128" s="851"/>
      <c r="E128" s="1086"/>
      <c r="F128" s="606" t="s">
        <v>844</v>
      </c>
      <c r="G128" s="566"/>
      <c r="H128" s="566"/>
      <c r="I128" s="566" t="s">
        <v>299</v>
      </c>
      <c r="J128" s="566"/>
      <c r="K128" s="1328"/>
      <c r="L128" s="1272"/>
      <c r="M128" s="1272"/>
      <c r="N128" s="1275"/>
      <c r="O128" s="880"/>
      <c r="P128" s="880"/>
      <c r="Q128" s="880"/>
      <c r="R128" s="880"/>
      <c r="S128" s="866"/>
      <c r="T128" s="866"/>
      <c r="U128" s="867"/>
      <c r="V128" s="868"/>
      <c r="W128" s="866"/>
      <c r="X128" s="866"/>
      <c r="Y128" s="866"/>
      <c r="Z128" s="866"/>
      <c r="AA128" s="873"/>
      <c r="AB128" s="874"/>
      <c r="AC128" s="19"/>
      <c r="AD128" s="244">
        <f>IF($C128=0,COUNTA($C$8:$C127),COUNTA($C$8:$C128))</f>
        <v>4</v>
      </c>
      <c r="AF128" s="59"/>
      <c r="AG128" s="56"/>
    </row>
    <row r="129" spans="1:33" ht="22.9" hidden="1" customHeight="1" thickBot="1">
      <c r="A129" s="1263"/>
      <c r="B129" s="1011"/>
      <c r="C129" s="1269"/>
      <c r="D129" s="851"/>
      <c r="E129" s="1086"/>
      <c r="F129" s="566"/>
      <c r="G129" s="566"/>
      <c r="H129" s="566"/>
      <c r="I129" s="566"/>
      <c r="J129" s="566"/>
      <c r="K129" s="1185"/>
      <c r="L129" s="1272"/>
      <c r="M129" s="1272"/>
      <c r="N129" s="1275"/>
      <c r="O129" s="880"/>
      <c r="P129" s="880"/>
      <c r="Q129" s="880"/>
      <c r="R129" s="880"/>
      <c r="S129" s="866"/>
      <c r="T129" s="866"/>
      <c r="U129" s="867"/>
      <c r="V129" s="868"/>
      <c r="W129" s="866"/>
      <c r="X129" s="866"/>
      <c r="Y129" s="866"/>
      <c r="Z129" s="866"/>
      <c r="AA129" s="873"/>
      <c r="AB129" s="874"/>
      <c r="AC129" s="19"/>
      <c r="AD129" s="244">
        <f>IF($C129=0,COUNTA($C$8:$C128),COUNTA($C$8:$C129))</f>
        <v>4</v>
      </c>
      <c r="AF129" s="59"/>
      <c r="AG129" s="56"/>
    </row>
    <row r="130" spans="1:33" ht="22.9" hidden="1" customHeight="1">
      <c r="A130" s="1263"/>
      <c r="B130" s="1011"/>
      <c r="C130" s="1269"/>
      <c r="D130" s="851"/>
      <c r="E130" s="1086"/>
      <c r="F130" s="566"/>
      <c r="G130" s="566"/>
      <c r="H130" s="566">
        <f>MROUND(INDEX($C:$C,MATCH(AD130,$AD:$AD,0))*G130/1000,1)</f>
        <v>0</v>
      </c>
      <c r="I130" s="566" t="str">
        <f t="shared" si="23"/>
        <v>0K</v>
      </c>
      <c r="J130" s="566"/>
      <c r="K130" s="1185"/>
      <c r="L130" s="1272"/>
      <c r="M130" s="1272"/>
      <c r="N130" s="1275"/>
      <c r="O130" s="880"/>
      <c r="P130" s="880"/>
      <c r="Q130" s="880"/>
      <c r="R130" s="880"/>
      <c r="S130" s="866"/>
      <c r="T130" s="866"/>
      <c r="U130" s="867"/>
      <c r="V130" s="868"/>
      <c r="W130" s="866"/>
      <c r="X130" s="866"/>
      <c r="Y130" s="866"/>
      <c r="Z130" s="866"/>
      <c r="AA130" s="873"/>
      <c r="AB130" s="874"/>
      <c r="AC130" s="19"/>
      <c r="AD130" s="244">
        <f>IF($C130=0,COUNTA($C$8:$C128),COUNTA($C$8:$C130))</f>
        <v>4</v>
      </c>
      <c r="AF130" s="59"/>
      <c r="AG130" s="56"/>
    </row>
    <row r="131" spans="1:33" ht="22.9" hidden="1" customHeight="1">
      <c r="A131" s="1263"/>
      <c r="B131" s="1011"/>
      <c r="C131" s="1269"/>
      <c r="D131" s="851"/>
      <c r="E131" s="1086"/>
      <c r="F131" s="566"/>
      <c r="G131" s="566"/>
      <c r="H131" s="566">
        <f>MROUND(INDEX($C:$C,MATCH(AD131,$AD:$AD,0))*G131/1000,1)</f>
        <v>0</v>
      </c>
      <c r="I131" s="566" t="str">
        <f t="shared" si="23"/>
        <v>0K</v>
      </c>
      <c r="J131" s="566"/>
      <c r="K131" s="1185"/>
      <c r="L131" s="1272"/>
      <c r="M131" s="1272"/>
      <c r="N131" s="1275"/>
      <c r="O131" s="880"/>
      <c r="P131" s="880"/>
      <c r="Q131" s="880"/>
      <c r="R131" s="880"/>
      <c r="S131" s="866"/>
      <c r="T131" s="866"/>
      <c r="U131" s="867"/>
      <c r="V131" s="868"/>
      <c r="W131" s="866"/>
      <c r="X131" s="866"/>
      <c r="Y131" s="866"/>
      <c r="Z131" s="866"/>
      <c r="AA131" s="873"/>
      <c r="AB131" s="874"/>
      <c r="AC131" s="19"/>
      <c r="AD131" s="244">
        <f>IF($C131=0,COUNTA($C$8:$C129),COUNTA($C$8:$C131))</f>
        <v>4</v>
      </c>
      <c r="AF131" s="59"/>
      <c r="AG131" s="56"/>
    </row>
    <row r="132" spans="1:33" ht="22.9" hidden="1" customHeight="1">
      <c r="A132" s="1263"/>
      <c r="B132" s="1011"/>
      <c r="C132" s="1269"/>
      <c r="D132" s="851"/>
      <c r="E132" s="1086"/>
      <c r="F132" s="566"/>
      <c r="G132" s="566"/>
      <c r="H132" s="566">
        <f>MROUND(INDEX($C:$C,MATCH(AD132,$AD:$AD,0))*G132/1000,1)</f>
        <v>0</v>
      </c>
      <c r="I132" s="566" t="str">
        <f t="shared" si="23"/>
        <v>0K</v>
      </c>
      <c r="J132" s="566"/>
      <c r="K132" s="1185"/>
      <c r="L132" s="1272"/>
      <c r="M132" s="1272"/>
      <c r="N132" s="1275"/>
      <c r="O132" s="880"/>
      <c r="P132" s="880"/>
      <c r="Q132" s="880"/>
      <c r="R132" s="880"/>
      <c r="S132" s="866"/>
      <c r="T132" s="866"/>
      <c r="U132" s="867"/>
      <c r="V132" s="868"/>
      <c r="W132" s="866"/>
      <c r="X132" s="866"/>
      <c r="Y132" s="866"/>
      <c r="Z132" s="866"/>
      <c r="AA132" s="873"/>
      <c r="AB132" s="874"/>
      <c r="AC132" s="19"/>
      <c r="AD132" s="244">
        <f>IF($C132=0,COUNTA($C$8:$C131),COUNTA($C$8:$C132))</f>
        <v>4</v>
      </c>
      <c r="AF132" s="59"/>
      <c r="AG132" s="56"/>
    </row>
    <row r="133" spans="1:33" ht="22.9" hidden="1" customHeight="1" thickBot="1">
      <c r="A133" s="1263"/>
      <c r="B133" s="1011"/>
      <c r="C133" s="1269"/>
      <c r="D133" s="851"/>
      <c r="E133" s="1121"/>
      <c r="F133" s="549"/>
      <c r="G133" s="549"/>
      <c r="H133" s="549">
        <f>MROUND(INDEX($C:$C,MATCH(AD133,$AD:$AD,0))*G133/1000,1)</f>
        <v>0</v>
      </c>
      <c r="I133" s="490" t="str">
        <f t="shared" si="23"/>
        <v>0K</v>
      </c>
      <c r="J133" s="490"/>
      <c r="K133" s="1202"/>
      <c r="L133" s="1272"/>
      <c r="M133" s="1272"/>
      <c r="N133" s="1275"/>
      <c r="O133" s="880"/>
      <c r="P133" s="880"/>
      <c r="Q133" s="880"/>
      <c r="R133" s="880"/>
      <c r="S133" s="831"/>
      <c r="T133" s="831"/>
      <c r="U133" s="833"/>
      <c r="V133" s="835"/>
      <c r="W133" s="831"/>
      <c r="X133" s="831"/>
      <c r="Y133" s="831"/>
      <c r="Z133" s="831"/>
      <c r="AA133" s="873"/>
      <c r="AB133" s="874"/>
      <c r="AC133" s="19"/>
      <c r="AD133" s="244">
        <f>IF($C133=0,COUNTA($C$8:$C132),COUNTA($C$8:$C133))</f>
        <v>4</v>
      </c>
      <c r="AF133" s="59"/>
      <c r="AG133" s="56"/>
    </row>
    <row r="134" spans="1:33" ht="19.899999999999999" customHeight="1">
      <c r="A134" s="1263"/>
      <c r="B134" s="1011"/>
      <c r="C134" s="1269"/>
      <c r="D134" s="851"/>
      <c r="E134" s="1120" t="s">
        <v>378</v>
      </c>
      <c r="F134" s="481" t="s">
        <v>453</v>
      </c>
      <c r="G134" s="481">
        <v>70</v>
      </c>
      <c r="H134" s="481">
        <f>IF(MROUND(INDEX($C:$C,MATCH(AD134,$AD:$AD,0))*G134/1000,1)&gt;90,90,MROUND(INDEX($C:$C,MATCH(AD134,$AD:$AD,0))*G134/1000,1))</f>
        <v>90</v>
      </c>
      <c r="I134" s="481" t="str">
        <f>H134&amp;+"K"</f>
        <v>90K</v>
      </c>
      <c r="J134" s="481"/>
      <c r="K134" s="1285" t="s">
        <v>650</v>
      </c>
      <c r="L134" s="1272"/>
      <c r="M134" s="1272"/>
      <c r="N134" s="1275"/>
      <c r="O134" s="880"/>
      <c r="P134" s="880"/>
      <c r="Q134" s="880"/>
      <c r="R134" s="880"/>
      <c r="S134" s="755"/>
      <c r="T134" s="755"/>
      <c r="U134" s="757"/>
      <c r="V134" s="759"/>
      <c r="W134" s="755"/>
      <c r="X134" s="755"/>
      <c r="Y134" s="755"/>
      <c r="Z134" s="755"/>
      <c r="AA134" s="873"/>
      <c r="AB134" s="874"/>
      <c r="AC134" s="19"/>
      <c r="AD134" s="244">
        <f>IF($C134=0,COUNTA($C$8:$C133),COUNTA($C$8:$C134))</f>
        <v>4</v>
      </c>
      <c r="AF134" s="59"/>
      <c r="AG134" s="56"/>
    </row>
    <row r="135" spans="1:33" ht="19.899999999999999" customHeight="1" thickBot="1">
      <c r="A135" s="1263"/>
      <c r="B135" s="1011"/>
      <c r="C135" s="1269"/>
      <c r="D135" s="851"/>
      <c r="E135" s="1121"/>
      <c r="F135" s="550" t="s">
        <v>379</v>
      </c>
      <c r="G135" s="550">
        <v>0.4</v>
      </c>
      <c r="H135" s="549">
        <f>MROUND(INDEX($C:$C,MATCH(AD135,$AD:$AD,0))*G135/1000,0.1)</f>
        <v>0.5</v>
      </c>
      <c r="I135" s="549" t="str">
        <f>H135&amp;+"K"</f>
        <v>0.5K</v>
      </c>
      <c r="J135" s="549"/>
      <c r="K135" s="1286"/>
      <c r="L135" s="1272"/>
      <c r="M135" s="1272"/>
      <c r="N135" s="1275"/>
      <c r="O135" s="880"/>
      <c r="P135" s="880"/>
      <c r="Q135" s="880"/>
      <c r="R135" s="880"/>
      <c r="S135" s="761"/>
      <c r="T135" s="761"/>
      <c r="U135" s="758"/>
      <c r="V135" s="760"/>
      <c r="W135" s="761"/>
      <c r="X135" s="761"/>
      <c r="Y135" s="761"/>
      <c r="Z135" s="761"/>
      <c r="AA135" s="873"/>
      <c r="AB135" s="874"/>
      <c r="AC135" s="19"/>
      <c r="AD135" s="244">
        <f>IF($C135=0,COUNTA($C$8:$C134),COUNTA($C$8:$C135))</f>
        <v>4</v>
      </c>
      <c r="AF135" s="59"/>
      <c r="AG135" s="56"/>
    </row>
    <row r="136" spans="1:33" ht="19.899999999999999" customHeight="1">
      <c r="A136" s="1263"/>
      <c r="B136" s="1011"/>
      <c r="C136" s="1269"/>
      <c r="D136" s="851"/>
      <c r="E136" s="1079" t="s">
        <v>820</v>
      </c>
      <c r="F136" s="147" t="s">
        <v>821</v>
      </c>
      <c r="G136" s="148">
        <v>29</v>
      </c>
      <c r="H136" s="481">
        <f t="shared" ref="H136:H145" si="29">MROUND(INDEX($C:$C,MATCH(AD136,$AD:$AD,0))*G136/1000,1)</f>
        <v>40</v>
      </c>
      <c r="I136" s="552" t="str">
        <f t="shared" ref="I136:I140" si="30">H136&amp;+"K"</f>
        <v>40K</v>
      </c>
      <c r="J136" s="462"/>
      <c r="K136" s="1097" t="s">
        <v>687</v>
      </c>
      <c r="L136" s="1272"/>
      <c r="M136" s="1272"/>
      <c r="N136" s="1275"/>
      <c r="O136" s="880"/>
      <c r="P136" s="880"/>
      <c r="Q136" s="880"/>
      <c r="R136" s="880"/>
      <c r="S136" s="755"/>
      <c r="T136" s="755"/>
      <c r="U136" s="757"/>
      <c r="V136" s="759"/>
      <c r="W136" s="755"/>
      <c r="X136" s="755"/>
      <c r="Y136" s="755"/>
      <c r="Z136" s="755"/>
      <c r="AA136" s="873"/>
      <c r="AB136" s="874"/>
      <c r="AC136" s="19"/>
      <c r="AD136" s="244">
        <f>IF($C136=0,COUNTA($C$8:$C135),COUNTA($C$8:$C136))</f>
        <v>4</v>
      </c>
      <c r="AF136" s="59"/>
      <c r="AG136" s="56"/>
    </row>
    <row r="137" spans="1:33" ht="18" customHeight="1">
      <c r="A137" s="1263"/>
      <c r="B137" s="1011"/>
      <c r="C137" s="1269"/>
      <c r="D137" s="851"/>
      <c r="E137" s="1086"/>
      <c r="F137" s="160" t="s">
        <v>822</v>
      </c>
      <c r="G137" s="179">
        <v>6.5</v>
      </c>
      <c r="H137" s="553">
        <f t="shared" si="29"/>
        <v>9</v>
      </c>
      <c r="I137" s="252" t="str">
        <f t="shared" si="30"/>
        <v>9K</v>
      </c>
      <c r="J137" s="511"/>
      <c r="K137" s="1331"/>
      <c r="L137" s="1272"/>
      <c r="M137" s="1272"/>
      <c r="N137" s="1275"/>
      <c r="O137" s="880"/>
      <c r="P137" s="880"/>
      <c r="Q137" s="880"/>
      <c r="R137" s="880"/>
      <c r="S137" s="756"/>
      <c r="T137" s="756"/>
      <c r="U137" s="825"/>
      <c r="V137" s="826"/>
      <c r="W137" s="756"/>
      <c r="X137" s="756"/>
      <c r="Y137" s="756"/>
      <c r="Z137" s="756"/>
      <c r="AA137" s="873"/>
      <c r="AB137" s="874"/>
      <c r="AC137" s="19"/>
      <c r="AD137" s="244">
        <f>IF($C137=0,COUNTA($C$8:$C136),COUNTA($C$8:$C137))</f>
        <v>4</v>
      </c>
      <c r="AF137" s="59"/>
      <c r="AG137" s="56"/>
    </row>
    <row r="138" spans="1:33" ht="18" customHeight="1">
      <c r="A138" s="1263"/>
      <c r="B138" s="1011"/>
      <c r="C138" s="1269"/>
      <c r="D138" s="851"/>
      <c r="E138" s="1086"/>
      <c r="F138" s="179" t="s">
        <v>823</v>
      </c>
      <c r="G138" s="179">
        <v>8.5</v>
      </c>
      <c r="H138" s="553">
        <f t="shared" si="29"/>
        <v>12</v>
      </c>
      <c r="I138" s="252" t="str">
        <f t="shared" si="30"/>
        <v>12K</v>
      </c>
      <c r="J138" s="511"/>
      <c r="K138" s="1331"/>
      <c r="L138" s="1272"/>
      <c r="M138" s="1272"/>
      <c r="N138" s="1275"/>
      <c r="O138" s="880"/>
      <c r="P138" s="880"/>
      <c r="Q138" s="880"/>
      <c r="R138" s="880"/>
      <c r="S138" s="756"/>
      <c r="T138" s="756"/>
      <c r="U138" s="825"/>
      <c r="V138" s="826"/>
      <c r="W138" s="756"/>
      <c r="X138" s="756"/>
      <c r="Y138" s="756"/>
      <c r="Z138" s="756"/>
      <c r="AA138" s="873"/>
      <c r="AB138" s="874"/>
      <c r="AC138" s="19"/>
      <c r="AD138" s="244">
        <f>IF($C138=0,COUNTA($C$8:$C137),COUNTA($C$8:$C138))</f>
        <v>4</v>
      </c>
      <c r="AF138" s="59"/>
      <c r="AG138" s="56"/>
    </row>
    <row r="139" spans="1:33" ht="18" customHeight="1" thickBot="1">
      <c r="A139" s="1263"/>
      <c r="B139" s="1011"/>
      <c r="C139" s="1269"/>
      <c r="D139" s="851"/>
      <c r="E139" s="1086"/>
      <c r="F139" s="280" t="s">
        <v>824</v>
      </c>
      <c r="G139" s="280"/>
      <c r="H139" s="164">
        <f t="shared" si="29"/>
        <v>0</v>
      </c>
      <c r="I139" s="165" t="s">
        <v>825</v>
      </c>
      <c r="J139" s="511"/>
      <c r="K139" s="1331"/>
      <c r="L139" s="1272"/>
      <c r="M139" s="1272"/>
      <c r="N139" s="1275"/>
      <c r="O139" s="880"/>
      <c r="P139" s="880"/>
      <c r="Q139" s="880"/>
      <c r="R139" s="880"/>
      <c r="S139" s="756"/>
      <c r="T139" s="756"/>
      <c r="U139" s="825"/>
      <c r="V139" s="826"/>
      <c r="W139" s="756"/>
      <c r="X139" s="756"/>
      <c r="Y139" s="756"/>
      <c r="Z139" s="756"/>
      <c r="AA139" s="873"/>
      <c r="AB139" s="874"/>
      <c r="AC139" s="19"/>
      <c r="AD139" s="244">
        <f>IF($C139=0,COUNTA($C$8:$C138),COUNTA($C$8:$C139))</f>
        <v>4</v>
      </c>
      <c r="AF139" s="59"/>
      <c r="AG139" s="56"/>
    </row>
    <row r="140" spans="1:33" ht="22.9" hidden="1" customHeight="1">
      <c r="A140" s="1263"/>
      <c r="B140" s="1011"/>
      <c r="C140" s="1269"/>
      <c r="D140" s="851"/>
      <c r="E140" s="1086"/>
      <c r="F140" s="511"/>
      <c r="G140" s="511"/>
      <c r="H140" s="511">
        <f t="shared" si="29"/>
        <v>0</v>
      </c>
      <c r="I140" s="511" t="str">
        <f t="shared" si="30"/>
        <v>0K</v>
      </c>
      <c r="J140" s="511"/>
      <c r="K140" s="1331"/>
      <c r="L140" s="1272"/>
      <c r="M140" s="1272"/>
      <c r="N140" s="1275"/>
      <c r="O140" s="880"/>
      <c r="P140" s="880"/>
      <c r="Q140" s="880"/>
      <c r="R140" s="880"/>
      <c r="S140" s="756"/>
      <c r="T140" s="756"/>
      <c r="U140" s="825"/>
      <c r="V140" s="826"/>
      <c r="W140" s="756"/>
      <c r="X140" s="756"/>
      <c r="Y140" s="756"/>
      <c r="Z140" s="756"/>
      <c r="AA140" s="873"/>
      <c r="AB140" s="874"/>
      <c r="AC140" s="19"/>
      <c r="AD140" s="244">
        <f>IF($C140=0,COUNTA($C$8:$C137),COUNTA($C$8:$C140))</f>
        <v>4</v>
      </c>
      <c r="AF140" s="59"/>
      <c r="AG140" s="56"/>
    </row>
    <row r="141" spans="1:33" ht="22.9" hidden="1" customHeight="1">
      <c r="A141" s="1263"/>
      <c r="B141" s="1011"/>
      <c r="C141" s="1269"/>
      <c r="D141" s="851"/>
      <c r="E141" s="1086"/>
      <c r="F141" s="511"/>
      <c r="G141" s="511"/>
      <c r="H141" s="511">
        <f t="shared" si="29"/>
        <v>0</v>
      </c>
      <c r="I141" s="511" t="str">
        <f t="shared" si="23"/>
        <v>0K</v>
      </c>
      <c r="J141" s="511"/>
      <c r="K141" s="1331"/>
      <c r="L141" s="1272"/>
      <c r="M141" s="1272"/>
      <c r="N141" s="1275"/>
      <c r="O141" s="880"/>
      <c r="P141" s="880"/>
      <c r="Q141" s="880"/>
      <c r="R141" s="880"/>
      <c r="S141" s="756"/>
      <c r="T141" s="756"/>
      <c r="U141" s="825"/>
      <c r="V141" s="826"/>
      <c r="W141" s="756"/>
      <c r="X141" s="756"/>
      <c r="Y141" s="756"/>
      <c r="Z141" s="756"/>
      <c r="AA141" s="873"/>
      <c r="AB141" s="874"/>
      <c r="AC141" s="19"/>
      <c r="AD141" s="244">
        <f>IF($C141=0,COUNTA($C$8:$C140),COUNTA($C$8:$C141))</f>
        <v>4</v>
      </c>
      <c r="AF141" s="59"/>
      <c r="AG141" s="56"/>
    </row>
    <row r="142" spans="1:33" ht="22.9" hidden="1" customHeight="1">
      <c r="A142" s="1263"/>
      <c r="B142" s="1011"/>
      <c r="C142" s="1269"/>
      <c r="D142" s="851"/>
      <c r="E142" s="1086"/>
      <c r="F142" s="511"/>
      <c r="G142" s="511"/>
      <c r="H142" s="511">
        <f t="shared" si="29"/>
        <v>0</v>
      </c>
      <c r="I142" s="511" t="str">
        <f t="shared" si="23"/>
        <v>0K</v>
      </c>
      <c r="J142" s="252"/>
      <c r="K142" s="1331"/>
      <c r="L142" s="1272"/>
      <c r="M142" s="1272"/>
      <c r="N142" s="1275"/>
      <c r="O142" s="880"/>
      <c r="P142" s="880"/>
      <c r="Q142" s="880"/>
      <c r="R142" s="880"/>
      <c r="S142" s="756"/>
      <c r="T142" s="756"/>
      <c r="U142" s="825"/>
      <c r="V142" s="826"/>
      <c r="W142" s="756"/>
      <c r="X142" s="756"/>
      <c r="Y142" s="756"/>
      <c r="Z142" s="756"/>
      <c r="AA142" s="873"/>
      <c r="AB142" s="874"/>
      <c r="AC142" s="19"/>
      <c r="AD142" s="244">
        <f>IF($C142=0,COUNTA($C$8:$C139),COUNTA($C$8:$C142))</f>
        <v>4</v>
      </c>
      <c r="AF142" s="59"/>
      <c r="AG142" s="56"/>
    </row>
    <row r="143" spans="1:33" ht="22.9" hidden="1" customHeight="1">
      <c r="A143" s="1263"/>
      <c r="B143" s="1011"/>
      <c r="C143" s="1269"/>
      <c r="D143" s="851"/>
      <c r="E143" s="1086"/>
      <c r="F143" s="511"/>
      <c r="G143" s="511"/>
      <c r="H143" s="511">
        <f t="shared" si="29"/>
        <v>0</v>
      </c>
      <c r="I143" s="511" t="str">
        <f t="shared" si="23"/>
        <v>0K</v>
      </c>
      <c r="J143" s="511"/>
      <c r="K143" s="1331"/>
      <c r="L143" s="1272"/>
      <c r="M143" s="1272"/>
      <c r="N143" s="1275"/>
      <c r="O143" s="880"/>
      <c r="P143" s="880"/>
      <c r="Q143" s="880"/>
      <c r="R143" s="880"/>
      <c r="S143" s="756"/>
      <c r="T143" s="756"/>
      <c r="U143" s="825"/>
      <c r="V143" s="826"/>
      <c r="W143" s="756"/>
      <c r="X143" s="756"/>
      <c r="Y143" s="756"/>
      <c r="Z143" s="756"/>
      <c r="AA143" s="873"/>
      <c r="AB143" s="874"/>
      <c r="AC143" s="19"/>
      <c r="AD143" s="244">
        <f>IF($C143=0,COUNTA($C$8:$C142),COUNTA($C$8:$C143))</f>
        <v>4</v>
      </c>
      <c r="AF143" s="59"/>
      <c r="AG143" s="56"/>
    </row>
    <row r="144" spans="1:33" ht="22.9" hidden="1" customHeight="1">
      <c r="A144" s="1263"/>
      <c r="B144" s="1011"/>
      <c r="C144" s="1269"/>
      <c r="D144" s="851"/>
      <c r="E144" s="1086"/>
      <c r="F144" s="511"/>
      <c r="G144" s="511"/>
      <c r="H144" s="511">
        <f t="shared" si="29"/>
        <v>0</v>
      </c>
      <c r="I144" s="511" t="str">
        <f t="shared" si="23"/>
        <v>0K</v>
      </c>
      <c r="J144" s="252"/>
      <c r="K144" s="1331"/>
      <c r="L144" s="1272"/>
      <c r="M144" s="1272"/>
      <c r="N144" s="1275"/>
      <c r="O144" s="880"/>
      <c r="P144" s="880"/>
      <c r="Q144" s="880"/>
      <c r="R144" s="880"/>
      <c r="S144" s="866"/>
      <c r="T144" s="866"/>
      <c r="U144" s="867"/>
      <c r="V144" s="868"/>
      <c r="W144" s="866"/>
      <c r="X144" s="866"/>
      <c r="Y144" s="866"/>
      <c r="Z144" s="866"/>
      <c r="AA144" s="873"/>
      <c r="AB144" s="874"/>
      <c r="AC144" s="19"/>
      <c r="AD144" s="244">
        <f>IF($C144=0,COUNTA($C$8:$C143),COUNTA($C$8:$C144))</f>
        <v>4</v>
      </c>
      <c r="AF144" s="59"/>
      <c r="AG144" s="56"/>
    </row>
    <row r="145" spans="1:33" ht="22.9" hidden="1" customHeight="1" thickBot="1">
      <c r="A145" s="1263"/>
      <c r="B145" s="1011"/>
      <c r="C145" s="1269"/>
      <c r="D145" s="851"/>
      <c r="E145" s="1121"/>
      <c r="F145" s="511"/>
      <c r="G145" s="511"/>
      <c r="H145" s="549">
        <f t="shared" si="29"/>
        <v>0</v>
      </c>
      <c r="I145" s="549" t="str">
        <f t="shared" si="23"/>
        <v>0K</v>
      </c>
      <c r="J145" s="549"/>
      <c r="K145" s="1332"/>
      <c r="L145" s="1272"/>
      <c r="M145" s="1272"/>
      <c r="N145" s="1275"/>
      <c r="O145" s="880"/>
      <c r="P145" s="880"/>
      <c r="Q145" s="880"/>
      <c r="R145" s="880"/>
      <c r="S145" s="831"/>
      <c r="T145" s="831"/>
      <c r="U145" s="833"/>
      <c r="V145" s="835"/>
      <c r="W145" s="831"/>
      <c r="X145" s="831"/>
      <c r="Y145" s="831"/>
      <c r="Z145" s="831"/>
      <c r="AA145" s="873"/>
      <c r="AB145" s="874"/>
      <c r="AC145" s="19"/>
      <c r="AD145" s="244">
        <f>IF($C145=0,COUNTA($C$8:$C144),COUNTA($C$8:$C145))</f>
        <v>4</v>
      </c>
      <c r="AF145" s="59"/>
      <c r="AG145" s="56"/>
    </row>
    <row r="146" spans="1:33" ht="22.9" hidden="1" customHeight="1" thickBot="1">
      <c r="A146" s="1263"/>
      <c r="B146" s="1011"/>
      <c r="C146" s="1269"/>
      <c r="D146" s="851"/>
      <c r="E146" s="580" t="s">
        <v>542</v>
      </c>
      <c r="F146" s="581" t="s">
        <v>543</v>
      </c>
      <c r="G146" s="582"/>
      <c r="H146" s="583"/>
      <c r="I146" s="583"/>
      <c r="J146" s="555"/>
      <c r="K146" s="584"/>
      <c r="L146" s="1272"/>
      <c r="M146" s="1272"/>
      <c r="N146" s="1275"/>
      <c r="O146" s="880"/>
      <c r="P146" s="880"/>
      <c r="Q146" s="880"/>
      <c r="R146" s="880"/>
      <c r="S146" s="364"/>
      <c r="T146" s="364"/>
      <c r="U146" s="362"/>
      <c r="V146" s="363"/>
      <c r="W146" s="364"/>
      <c r="X146" s="364"/>
      <c r="Y146" s="364"/>
      <c r="Z146" s="364"/>
      <c r="AA146" s="873"/>
      <c r="AB146" s="874"/>
      <c r="AC146" s="19"/>
      <c r="AF146" s="59"/>
      <c r="AG146" s="56"/>
    </row>
    <row r="147" spans="1:33" ht="18" customHeight="1" thickBot="1">
      <c r="A147" s="1264"/>
      <c r="B147" s="1327"/>
      <c r="C147" s="1270"/>
      <c r="D147" s="891"/>
      <c r="E147" s="662" t="s">
        <v>924</v>
      </c>
      <c r="F147" s="1333" t="s">
        <v>613</v>
      </c>
      <c r="G147" s="837"/>
      <c r="H147" s="837"/>
      <c r="I147" s="837"/>
      <c r="J147" s="585"/>
      <c r="K147" s="586" t="s">
        <v>455</v>
      </c>
      <c r="L147" s="1273"/>
      <c r="M147" s="1273"/>
      <c r="N147" s="1276"/>
      <c r="O147" s="881"/>
      <c r="P147" s="881"/>
      <c r="Q147" s="881"/>
      <c r="R147" s="881"/>
      <c r="S147" s="32"/>
      <c r="T147" s="32"/>
      <c r="U147" s="35"/>
      <c r="V147" s="34"/>
      <c r="W147" s="32"/>
      <c r="X147" s="32"/>
      <c r="Y147" s="32"/>
      <c r="Z147" s="32"/>
      <c r="AA147" s="875"/>
      <c r="AB147" s="876"/>
      <c r="AC147" s="19"/>
      <c r="AD147" s="244">
        <f>IF($C147=0,COUNTA($C$8:$C145),COUNTA($C$8:$C147))</f>
        <v>4</v>
      </c>
      <c r="AF147" s="59"/>
      <c r="AG147" s="56"/>
    </row>
    <row r="148" spans="1:33" ht="22.9" customHeight="1" thickTop="1" thickBot="1">
      <c r="A148" s="1289">
        <f>A8+4</f>
        <v>45583</v>
      </c>
      <c r="B148" s="842" t="s">
        <v>452</v>
      </c>
      <c r="C148" s="1292">
        <v>1368</v>
      </c>
      <c r="D148" s="850" t="str">
        <f>E148</f>
        <v>胚芽飯</v>
      </c>
      <c r="E148" s="1180" t="s">
        <v>266</v>
      </c>
      <c r="F148" s="587" t="s">
        <v>428</v>
      </c>
      <c r="G148" s="588">
        <v>7</v>
      </c>
      <c r="H148" s="481">
        <f>MROUND(INDEX($C:$C,MATCH(AD148,$AD:$AD,0))*G148/1000,1)</f>
        <v>10</v>
      </c>
      <c r="I148" s="502" t="str">
        <f t="shared" ref="I148:I149" si="31">MROUND(H148,1)&amp;+"K"</f>
        <v>10K</v>
      </c>
      <c r="J148" s="502"/>
      <c r="K148" s="1201" t="s">
        <v>146</v>
      </c>
      <c r="L148" s="1329">
        <v>4.5999999999999996</v>
      </c>
      <c r="M148" s="1329">
        <v>2.4</v>
      </c>
      <c r="N148" s="1330">
        <v>1.9</v>
      </c>
      <c r="O148" s="879">
        <v>1</v>
      </c>
      <c r="P148" s="879">
        <v>2.4</v>
      </c>
      <c r="Q148" s="879">
        <v>0</v>
      </c>
      <c r="R148" s="827">
        <f>SUM(L148*70)+(M148*75)+(N148*25)+(O148*60)+(P148*45)+(Q148*150)</f>
        <v>717.5</v>
      </c>
      <c r="S148" s="830"/>
      <c r="T148" s="830"/>
      <c r="U148" s="832"/>
      <c r="V148" s="834"/>
      <c r="W148" s="830"/>
      <c r="X148" s="830"/>
      <c r="Y148" s="830"/>
      <c r="Z148" s="830"/>
      <c r="AA148" s="806"/>
      <c r="AB148" s="807"/>
      <c r="AC148" s="19"/>
      <c r="AD148" s="244">
        <f>IF($C148=0,COUNTA($C$8:$C147),COUNTA($C$8:$C148))</f>
        <v>5</v>
      </c>
      <c r="AF148" s="59"/>
      <c r="AG148" s="56"/>
    </row>
    <row r="149" spans="1:33" ht="22.9" hidden="1" customHeight="1" thickBot="1">
      <c r="A149" s="1263"/>
      <c r="B149" s="843"/>
      <c r="C149" s="1269"/>
      <c r="D149" s="851"/>
      <c r="E149" s="1365"/>
      <c r="F149" s="504"/>
      <c r="G149" s="505"/>
      <c r="H149" s="505">
        <f>MROUND(INDEX($C:$C,MATCH(AD149,$AD:$AD,0))*G149/1000,1)</f>
        <v>0</v>
      </c>
      <c r="I149" s="505" t="str">
        <f t="shared" si="31"/>
        <v>0K</v>
      </c>
      <c r="J149" s="506"/>
      <c r="K149" s="1202"/>
      <c r="L149" s="1372"/>
      <c r="M149" s="1372"/>
      <c r="N149" s="828"/>
      <c r="O149" s="828"/>
      <c r="P149" s="828"/>
      <c r="Q149" s="828"/>
      <c r="R149" s="828"/>
      <c r="S149" s="831"/>
      <c r="T149" s="831"/>
      <c r="U149" s="833"/>
      <c r="V149" s="835"/>
      <c r="W149" s="831"/>
      <c r="X149" s="831"/>
      <c r="Y149" s="831"/>
      <c r="Z149" s="831"/>
      <c r="AA149" s="808"/>
      <c r="AB149" s="809"/>
      <c r="AC149" s="19"/>
      <c r="AD149" s="244">
        <f>IF($C149=0,COUNTA($C$8:$C148),COUNTA($C$8:$C149))</f>
        <v>5</v>
      </c>
      <c r="AF149" s="59"/>
      <c r="AG149" s="56"/>
    </row>
    <row r="150" spans="1:33" ht="22.9" customHeight="1">
      <c r="A150" s="1361"/>
      <c r="B150" s="844"/>
      <c r="C150" s="1363"/>
      <c r="D150" s="852"/>
      <c r="E150" s="1370" t="s">
        <v>511</v>
      </c>
      <c r="F150" s="409" t="s">
        <v>429</v>
      </c>
      <c r="G150" s="409">
        <v>66</v>
      </c>
      <c r="H150" s="408">
        <f>MROUND(INDEX($C:$C,MATCH(AD150,$AD:$AD,0))*G150/1000,3)</f>
        <v>90</v>
      </c>
      <c r="I150" s="481" t="str">
        <f t="shared" ref="I150:I168" si="32">H150&amp;+"K"</f>
        <v>90K</v>
      </c>
      <c r="J150" s="409"/>
      <c r="K150" s="1184" t="s">
        <v>512</v>
      </c>
      <c r="L150" s="1372"/>
      <c r="M150" s="1372"/>
      <c r="N150" s="828"/>
      <c r="O150" s="828"/>
      <c r="P150" s="828"/>
      <c r="Q150" s="828"/>
      <c r="R150" s="828"/>
      <c r="S150" s="755"/>
      <c r="T150" s="755"/>
      <c r="U150" s="757"/>
      <c r="V150" s="759"/>
      <c r="W150" s="755"/>
      <c r="X150" s="755"/>
      <c r="Y150" s="755"/>
      <c r="Z150" s="755"/>
      <c r="AA150" s="808"/>
      <c r="AB150" s="809"/>
      <c r="AC150" s="19"/>
      <c r="AD150" s="244">
        <f>IF($C150=0,COUNTA($C$8:$C149),COUNTA($C$8:$C150))</f>
        <v>5</v>
      </c>
      <c r="AF150" s="59"/>
      <c r="AG150" s="56"/>
    </row>
    <row r="151" spans="1:33" ht="22.9" customHeight="1">
      <c r="A151" s="1361"/>
      <c r="B151" s="844"/>
      <c r="C151" s="1363"/>
      <c r="D151" s="852"/>
      <c r="E151" s="1371"/>
      <c r="F151" s="414" t="s">
        <v>295</v>
      </c>
      <c r="G151" s="414">
        <v>20</v>
      </c>
      <c r="H151" s="417">
        <f>MROUND(INDEX($C:$C,MATCH(AD151,$AD:$AD,0))*G151/1000,1)</f>
        <v>27</v>
      </c>
      <c r="I151" s="417" t="str">
        <f t="shared" si="32"/>
        <v>27K</v>
      </c>
      <c r="J151" s="417"/>
      <c r="K151" s="1185"/>
      <c r="L151" s="1372"/>
      <c r="M151" s="1372"/>
      <c r="N151" s="828"/>
      <c r="O151" s="828"/>
      <c r="P151" s="828"/>
      <c r="Q151" s="828"/>
      <c r="R151" s="828"/>
      <c r="S151" s="756"/>
      <c r="T151" s="756"/>
      <c r="U151" s="825"/>
      <c r="V151" s="826"/>
      <c r="W151" s="756"/>
      <c r="X151" s="756"/>
      <c r="Y151" s="756"/>
      <c r="Z151" s="756"/>
      <c r="AA151" s="808"/>
      <c r="AB151" s="809"/>
      <c r="AC151" s="19"/>
      <c r="AD151" s="244">
        <f>IF($C151=0,COUNTA($C$8:$C150),COUNTA($C$8:$C151))</f>
        <v>5</v>
      </c>
      <c r="AF151" s="59"/>
      <c r="AG151" s="56"/>
    </row>
    <row r="152" spans="1:33" ht="22.9" customHeight="1">
      <c r="A152" s="1361"/>
      <c r="B152" s="844"/>
      <c r="C152" s="1363"/>
      <c r="D152" s="852"/>
      <c r="E152" s="1371"/>
      <c r="F152" s="417" t="s">
        <v>430</v>
      </c>
      <c r="G152" s="417">
        <v>11.5</v>
      </c>
      <c r="H152" s="417">
        <f>MROUND(INDEX($C:$C,MATCH(AD152,$AD:$AD,0))*G152/1000,1.2)</f>
        <v>15.6</v>
      </c>
      <c r="I152" s="417" t="str">
        <f t="shared" si="32"/>
        <v>15.6K</v>
      </c>
      <c r="J152" s="417"/>
      <c r="K152" s="1185"/>
      <c r="L152" s="1372"/>
      <c r="M152" s="1372"/>
      <c r="N152" s="828"/>
      <c r="O152" s="828"/>
      <c r="P152" s="828"/>
      <c r="Q152" s="828"/>
      <c r="R152" s="828"/>
      <c r="S152" s="756"/>
      <c r="T152" s="756"/>
      <c r="U152" s="825"/>
      <c r="V152" s="826"/>
      <c r="W152" s="756"/>
      <c r="X152" s="756"/>
      <c r="Y152" s="756"/>
      <c r="Z152" s="756"/>
      <c r="AA152" s="808"/>
      <c r="AB152" s="809"/>
      <c r="AC152" s="19"/>
      <c r="AD152" s="244">
        <f>IF($C152=0,COUNTA($C$8:$C148),COUNTA($C$8:$C152))</f>
        <v>5</v>
      </c>
      <c r="AF152" s="59"/>
      <c r="AG152" s="56"/>
    </row>
    <row r="153" spans="1:33" ht="22.9" customHeight="1">
      <c r="A153" s="1361"/>
      <c r="B153" s="844"/>
      <c r="C153" s="1363"/>
      <c r="D153" s="852"/>
      <c r="E153" s="1371"/>
      <c r="F153" s="414" t="s">
        <v>124</v>
      </c>
      <c r="G153" s="414">
        <v>5</v>
      </c>
      <c r="H153" s="417">
        <f t="shared" ref="H153:H168" si="33">MROUND(INDEX($C:$C,MATCH(AD153,$AD:$AD,0))*G153/1000,1)</f>
        <v>7</v>
      </c>
      <c r="I153" s="417" t="str">
        <f t="shared" si="32"/>
        <v>7K</v>
      </c>
      <c r="J153" s="417"/>
      <c r="K153" s="1185"/>
      <c r="L153" s="1372"/>
      <c r="M153" s="1372"/>
      <c r="N153" s="828"/>
      <c r="O153" s="828"/>
      <c r="P153" s="828"/>
      <c r="Q153" s="828"/>
      <c r="R153" s="828"/>
      <c r="S153" s="756"/>
      <c r="T153" s="756"/>
      <c r="U153" s="825"/>
      <c r="V153" s="826"/>
      <c r="W153" s="756"/>
      <c r="X153" s="756"/>
      <c r="Y153" s="756"/>
      <c r="Z153" s="756"/>
      <c r="AA153" s="808"/>
      <c r="AB153" s="809"/>
      <c r="AC153" s="19"/>
      <c r="AD153" s="244">
        <f>IF($C153=0,COUNTA($C$8:$C152),COUNTA($C$8:$C153))</f>
        <v>5</v>
      </c>
      <c r="AF153" s="59"/>
      <c r="AG153" s="56"/>
    </row>
    <row r="154" spans="1:33" ht="22.9" customHeight="1">
      <c r="A154" s="1361"/>
      <c r="B154" s="844"/>
      <c r="C154" s="1363"/>
      <c r="D154" s="852"/>
      <c r="E154" s="1371"/>
      <c r="F154" s="589" t="s">
        <v>423</v>
      </c>
      <c r="G154" s="414">
        <v>4</v>
      </c>
      <c r="H154" s="488">
        <f t="shared" si="33"/>
        <v>5</v>
      </c>
      <c r="I154" s="488" t="str">
        <f t="shared" si="32"/>
        <v>5K</v>
      </c>
      <c r="J154" s="411"/>
      <c r="K154" s="1185"/>
      <c r="L154" s="1372"/>
      <c r="M154" s="1372"/>
      <c r="N154" s="828"/>
      <c r="O154" s="828"/>
      <c r="P154" s="828"/>
      <c r="Q154" s="828"/>
      <c r="R154" s="828"/>
      <c r="S154" s="756"/>
      <c r="T154" s="756"/>
      <c r="U154" s="825"/>
      <c r="V154" s="826"/>
      <c r="W154" s="756"/>
      <c r="X154" s="756"/>
      <c r="Y154" s="756"/>
      <c r="Z154" s="756"/>
      <c r="AA154" s="808"/>
      <c r="AB154" s="809"/>
      <c r="AC154" s="19"/>
      <c r="AD154" s="244">
        <f>IF($C154=0,COUNTA($C$8:$C153),COUNTA($C$8:$C154))</f>
        <v>5</v>
      </c>
      <c r="AF154" s="59"/>
      <c r="AG154" s="56"/>
    </row>
    <row r="155" spans="1:33" ht="22.9" customHeight="1">
      <c r="A155" s="1361"/>
      <c r="B155" s="844"/>
      <c r="C155" s="1363"/>
      <c r="D155" s="852"/>
      <c r="E155" s="1371"/>
      <c r="F155" s="590" t="s">
        <v>431</v>
      </c>
      <c r="G155" s="414"/>
      <c r="H155" s="417">
        <f t="shared" si="33"/>
        <v>0</v>
      </c>
      <c r="I155" s="417" t="s">
        <v>197</v>
      </c>
      <c r="J155" s="411"/>
      <c r="K155" s="1185"/>
      <c r="L155" s="1372"/>
      <c r="M155" s="1372"/>
      <c r="N155" s="828"/>
      <c r="O155" s="828"/>
      <c r="P155" s="828"/>
      <c r="Q155" s="828"/>
      <c r="R155" s="828"/>
      <c r="S155" s="756"/>
      <c r="T155" s="756"/>
      <c r="U155" s="825"/>
      <c r="V155" s="826"/>
      <c r="W155" s="756"/>
      <c r="X155" s="756"/>
      <c r="Y155" s="756"/>
      <c r="Z155" s="756"/>
      <c r="AA155" s="808"/>
      <c r="AB155" s="809"/>
      <c r="AC155" s="19"/>
      <c r="AD155" s="244">
        <f>IF($C155=0,COUNTA($C$8:$C151),COUNTA($C$8:$C155))</f>
        <v>5</v>
      </c>
      <c r="AF155" s="59"/>
      <c r="AG155" s="56"/>
    </row>
    <row r="156" spans="1:33" ht="22.9" customHeight="1">
      <c r="A156" s="1361"/>
      <c r="B156" s="844"/>
      <c r="C156" s="1363"/>
      <c r="D156" s="852"/>
      <c r="E156" s="1371"/>
      <c r="F156" s="414" t="s">
        <v>249</v>
      </c>
      <c r="G156" s="414"/>
      <c r="H156" s="417">
        <f t="shared" si="33"/>
        <v>0</v>
      </c>
      <c r="I156" s="417" t="s">
        <v>369</v>
      </c>
      <c r="J156" s="417"/>
      <c r="K156" s="1185"/>
      <c r="L156" s="1372"/>
      <c r="M156" s="1372"/>
      <c r="N156" s="828"/>
      <c r="O156" s="828"/>
      <c r="P156" s="828"/>
      <c r="Q156" s="828"/>
      <c r="R156" s="828"/>
      <c r="S156" s="756"/>
      <c r="T156" s="756"/>
      <c r="U156" s="825"/>
      <c r="V156" s="826"/>
      <c r="W156" s="756"/>
      <c r="X156" s="756"/>
      <c r="Y156" s="756"/>
      <c r="Z156" s="756"/>
      <c r="AA156" s="808"/>
      <c r="AB156" s="809"/>
      <c r="AC156" s="19"/>
      <c r="AD156" s="244">
        <f>IF($C156=0,COUNTA($C$8:$C155),COUNTA($C$8:$C156))</f>
        <v>5</v>
      </c>
      <c r="AF156" s="59"/>
      <c r="AG156" s="56"/>
    </row>
    <row r="157" spans="1:33" ht="22.9" customHeight="1">
      <c r="A157" s="1361"/>
      <c r="B157" s="844"/>
      <c r="C157" s="1363"/>
      <c r="D157" s="852"/>
      <c r="E157" s="1371"/>
      <c r="F157" s="699" t="s">
        <v>586</v>
      </c>
      <c r="G157" s="169"/>
      <c r="H157" s="215">
        <f t="shared" si="33"/>
        <v>0</v>
      </c>
      <c r="I157" s="215" t="s">
        <v>250</v>
      </c>
      <c r="J157" s="411"/>
      <c r="K157" s="1185"/>
      <c r="L157" s="1372"/>
      <c r="M157" s="1372"/>
      <c r="N157" s="828"/>
      <c r="O157" s="828"/>
      <c r="P157" s="828"/>
      <c r="Q157" s="828"/>
      <c r="R157" s="828"/>
      <c r="S157" s="756"/>
      <c r="T157" s="756"/>
      <c r="U157" s="825"/>
      <c r="V157" s="826"/>
      <c r="W157" s="756"/>
      <c r="X157" s="756"/>
      <c r="Y157" s="756"/>
      <c r="Z157" s="756"/>
      <c r="AA157" s="808"/>
      <c r="AB157" s="809"/>
      <c r="AC157" s="19"/>
      <c r="AD157" s="244">
        <f>IF($C157=0,COUNTA($C$8:$C156),COUNTA($C$8:$C157))</f>
        <v>5</v>
      </c>
      <c r="AF157" s="59"/>
      <c r="AG157" s="56"/>
    </row>
    <row r="158" spans="1:33" ht="22.9" customHeight="1" thickBot="1">
      <c r="A158" s="1361"/>
      <c r="B158" s="844"/>
      <c r="C158" s="1363"/>
      <c r="D158" s="852"/>
      <c r="E158" s="1371"/>
      <c r="F158" s="700" t="s">
        <v>587</v>
      </c>
      <c r="G158" s="215"/>
      <c r="H158" s="215">
        <f t="shared" si="33"/>
        <v>0</v>
      </c>
      <c r="I158" s="215" t="s">
        <v>251</v>
      </c>
      <c r="J158" s="411"/>
      <c r="K158" s="1185"/>
      <c r="L158" s="1372"/>
      <c r="M158" s="1372"/>
      <c r="N158" s="828"/>
      <c r="O158" s="828"/>
      <c r="P158" s="828"/>
      <c r="Q158" s="828"/>
      <c r="R158" s="828"/>
      <c r="S158" s="756"/>
      <c r="T158" s="756"/>
      <c r="U158" s="825"/>
      <c r="V158" s="826"/>
      <c r="W158" s="756"/>
      <c r="X158" s="756"/>
      <c r="Y158" s="756"/>
      <c r="Z158" s="756"/>
      <c r="AA158" s="808"/>
      <c r="AB158" s="809"/>
      <c r="AC158" s="19"/>
      <c r="AD158" s="244">
        <f>IF($C158=0,COUNTA($C$8:$C157),COUNTA($C$8:$C158))</f>
        <v>5</v>
      </c>
      <c r="AF158" s="59"/>
      <c r="AG158" s="56"/>
    </row>
    <row r="159" spans="1:33" ht="22.9" hidden="1" customHeight="1" thickBot="1">
      <c r="A159" s="1361"/>
      <c r="B159" s="844"/>
      <c r="C159" s="1363"/>
      <c r="D159" s="852"/>
      <c r="E159" s="1371"/>
      <c r="F159" s="486"/>
      <c r="G159" s="486"/>
      <c r="H159" s="487">
        <f t="shared" si="33"/>
        <v>0</v>
      </c>
      <c r="I159" s="487" t="str">
        <f t="shared" si="32"/>
        <v>0K</v>
      </c>
      <c r="J159" s="411"/>
      <c r="K159" s="1185"/>
      <c r="L159" s="1372"/>
      <c r="M159" s="1372"/>
      <c r="N159" s="828"/>
      <c r="O159" s="828"/>
      <c r="P159" s="828"/>
      <c r="Q159" s="828"/>
      <c r="R159" s="828"/>
      <c r="S159" s="756"/>
      <c r="T159" s="756"/>
      <c r="U159" s="825"/>
      <c r="V159" s="826"/>
      <c r="W159" s="756"/>
      <c r="X159" s="756"/>
      <c r="Y159" s="756"/>
      <c r="Z159" s="756"/>
      <c r="AA159" s="808"/>
      <c r="AB159" s="809"/>
      <c r="AC159" s="19"/>
      <c r="AD159" s="244">
        <f>IF($C159=0,COUNTA($C$8:$C158),COUNTA($C$8:$C159))</f>
        <v>5</v>
      </c>
      <c r="AF159" s="59"/>
      <c r="AG159" s="56"/>
    </row>
    <row r="160" spans="1:33" ht="22.9" customHeight="1">
      <c r="A160" s="1361"/>
      <c r="B160" s="844"/>
      <c r="C160" s="1363"/>
      <c r="D160" s="852"/>
      <c r="E160" s="857" t="s">
        <v>827</v>
      </c>
      <c r="F160" s="150" t="s">
        <v>828</v>
      </c>
      <c r="G160" s="150">
        <v>67</v>
      </c>
      <c r="H160" s="195">
        <f t="shared" si="33"/>
        <v>92</v>
      </c>
      <c r="I160" s="143" t="str">
        <f t="shared" si="32"/>
        <v>92K</v>
      </c>
      <c r="J160" s="195"/>
      <c r="K160" s="1366" t="s">
        <v>834</v>
      </c>
      <c r="L160" s="1372"/>
      <c r="M160" s="1372"/>
      <c r="N160" s="828"/>
      <c r="O160" s="828"/>
      <c r="P160" s="828"/>
      <c r="Q160" s="828"/>
      <c r="R160" s="828"/>
      <c r="S160" s="755"/>
      <c r="T160" s="755"/>
      <c r="U160" s="757"/>
      <c r="V160" s="759"/>
      <c r="W160" s="755"/>
      <c r="X160" s="755"/>
      <c r="Y160" s="755"/>
      <c r="Z160" s="755"/>
      <c r="AA160" s="808"/>
      <c r="AB160" s="809"/>
      <c r="AC160" s="19"/>
      <c r="AD160" s="244">
        <f>IF($C160=0,COUNTA($C$8:$C159),COUNTA($C$8:$C160))</f>
        <v>5</v>
      </c>
      <c r="AF160" s="59"/>
      <c r="AG160" s="56"/>
    </row>
    <row r="161" spans="1:33" ht="22.9" customHeight="1">
      <c r="A161" s="1361"/>
      <c r="B161" s="844"/>
      <c r="C161" s="1363"/>
      <c r="D161" s="852"/>
      <c r="E161" s="1336"/>
      <c r="F161" s="163" t="s">
        <v>829</v>
      </c>
      <c r="G161" s="163">
        <v>10</v>
      </c>
      <c r="H161" s="146">
        <f t="shared" si="33"/>
        <v>14</v>
      </c>
      <c r="I161" s="146" t="str">
        <f t="shared" si="32"/>
        <v>14K</v>
      </c>
      <c r="J161" s="146"/>
      <c r="K161" s="860"/>
      <c r="L161" s="1372"/>
      <c r="M161" s="1372"/>
      <c r="N161" s="828"/>
      <c r="O161" s="828"/>
      <c r="P161" s="828"/>
      <c r="Q161" s="828"/>
      <c r="R161" s="828"/>
      <c r="S161" s="756"/>
      <c r="T161" s="756"/>
      <c r="U161" s="825"/>
      <c r="V161" s="826"/>
      <c r="W161" s="756"/>
      <c r="X161" s="756"/>
      <c r="Y161" s="756"/>
      <c r="Z161" s="756"/>
      <c r="AA161" s="808"/>
      <c r="AB161" s="809"/>
      <c r="AC161" s="19"/>
      <c r="AD161" s="244">
        <f>IF($C161=0,COUNTA($C$8:$C160),COUNTA($C$8:$C161))</f>
        <v>5</v>
      </c>
      <c r="AF161" s="59"/>
      <c r="AG161" s="56"/>
    </row>
    <row r="162" spans="1:33" ht="22.9" customHeight="1">
      <c r="A162" s="1361"/>
      <c r="B162" s="844"/>
      <c r="C162" s="1363"/>
      <c r="D162" s="852"/>
      <c r="E162" s="1336"/>
      <c r="F162" s="163" t="s">
        <v>830</v>
      </c>
      <c r="G162" s="163">
        <v>4</v>
      </c>
      <c r="H162" s="146">
        <f t="shared" si="33"/>
        <v>5</v>
      </c>
      <c r="I162" s="146" t="str">
        <f t="shared" ref="I162" si="34">H162&amp;+"K"</f>
        <v>5K</v>
      </c>
      <c r="J162" s="146"/>
      <c r="K162" s="860"/>
      <c r="L162" s="1372"/>
      <c r="M162" s="1372"/>
      <c r="N162" s="828"/>
      <c r="O162" s="828"/>
      <c r="P162" s="828"/>
      <c r="Q162" s="828"/>
      <c r="R162" s="828"/>
      <c r="S162" s="756"/>
      <c r="T162" s="756"/>
      <c r="U162" s="825"/>
      <c r="V162" s="826"/>
      <c r="W162" s="756"/>
      <c r="X162" s="756"/>
      <c r="Y162" s="756"/>
      <c r="Z162" s="756"/>
      <c r="AA162" s="808"/>
      <c r="AB162" s="809"/>
      <c r="AC162" s="19"/>
      <c r="AD162" s="244">
        <f>IF($C162=0,COUNTA($C$8:$C161),COUNTA($C$8:$C162))</f>
        <v>5</v>
      </c>
      <c r="AF162" s="59"/>
      <c r="AG162" s="56"/>
    </row>
    <row r="163" spans="1:33" ht="22.9" customHeight="1">
      <c r="A163" s="1361"/>
      <c r="B163" s="844"/>
      <c r="C163" s="1363"/>
      <c r="D163" s="852"/>
      <c r="E163" s="1336"/>
      <c r="F163" s="163" t="s">
        <v>831</v>
      </c>
      <c r="G163" s="163">
        <v>1.5</v>
      </c>
      <c r="H163" s="168">
        <f t="shared" si="33"/>
        <v>2</v>
      </c>
      <c r="I163" s="168" t="str">
        <f t="shared" ref="I163" si="35">H163&amp;+"K"</f>
        <v>2K</v>
      </c>
      <c r="J163" s="146"/>
      <c r="K163" s="860"/>
      <c r="L163" s="1372"/>
      <c r="M163" s="1372"/>
      <c r="N163" s="828"/>
      <c r="O163" s="828"/>
      <c r="P163" s="828"/>
      <c r="Q163" s="828"/>
      <c r="R163" s="828"/>
      <c r="S163" s="756"/>
      <c r="T163" s="756"/>
      <c r="U163" s="825"/>
      <c r="V163" s="826"/>
      <c r="W163" s="756"/>
      <c r="X163" s="756"/>
      <c r="Y163" s="756"/>
      <c r="Z163" s="756"/>
      <c r="AA163" s="808"/>
      <c r="AB163" s="809"/>
      <c r="AC163" s="19"/>
      <c r="AD163" s="244">
        <f>IF($C163=0,COUNTA($C$8:$C161),COUNTA($C$8:$C163))</f>
        <v>5</v>
      </c>
      <c r="AF163" s="59"/>
      <c r="AG163" s="56"/>
    </row>
    <row r="164" spans="1:33" ht="22.9" customHeight="1" thickBot="1">
      <c r="A164" s="1361"/>
      <c r="B164" s="844"/>
      <c r="C164" s="1363"/>
      <c r="D164" s="852"/>
      <c r="E164" s="1336"/>
      <c r="F164" s="163" t="s">
        <v>832</v>
      </c>
      <c r="G164" s="163"/>
      <c r="H164" s="146">
        <f t="shared" si="33"/>
        <v>0</v>
      </c>
      <c r="I164" s="146" t="s">
        <v>833</v>
      </c>
      <c r="J164" s="144"/>
      <c r="K164" s="860"/>
      <c r="L164" s="1372"/>
      <c r="M164" s="1372"/>
      <c r="N164" s="828"/>
      <c r="O164" s="828"/>
      <c r="P164" s="828"/>
      <c r="Q164" s="828"/>
      <c r="R164" s="828"/>
      <c r="S164" s="756"/>
      <c r="T164" s="756"/>
      <c r="U164" s="825"/>
      <c r="V164" s="826"/>
      <c r="W164" s="756"/>
      <c r="X164" s="756"/>
      <c r="Y164" s="756"/>
      <c r="Z164" s="756"/>
      <c r="AA164" s="808"/>
      <c r="AB164" s="809"/>
      <c r="AC164" s="19"/>
      <c r="AD164" s="244">
        <f>IF($C164=0,COUNTA($C$8:$C163),COUNTA($C$8:$C164))</f>
        <v>5</v>
      </c>
      <c r="AF164" s="59"/>
      <c r="AG164" s="56"/>
    </row>
    <row r="165" spans="1:33" ht="22.9" hidden="1" customHeight="1">
      <c r="A165" s="1361"/>
      <c r="B165" s="844"/>
      <c r="C165" s="1363"/>
      <c r="D165" s="852"/>
      <c r="E165" s="1336"/>
      <c r="F165" s="218"/>
      <c r="G165" s="217"/>
      <c r="H165" s="146">
        <f t="shared" si="33"/>
        <v>0</v>
      </c>
      <c r="I165" s="146" t="str">
        <f t="shared" si="32"/>
        <v>0K</v>
      </c>
      <c r="J165" s="144"/>
      <c r="K165" s="860"/>
      <c r="L165" s="1372"/>
      <c r="M165" s="1372"/>
      <c r="N165" s="828"/>
      <c r="O165" s="828"/>
      <c r="P165" s="828"/>
      <c r="Q165" s="828"/>
      <c r="R165" s="828"/>
      <c r="S165" s="756"/>
      <c r="T165" s="756"/>
      <c r="U165" s="825"/>
      <c r="V165" s="826"/>
      <c r="W165" s="756"/>
      <c r="X165" s="756"/>
      <c r="Y165" s="756"/>
      <c r="Z165" s="756"/>
      <c r="AA165" s="808"/>
      <c r="AB165" s="809"/>
      <c r="AC165" s="19"/>
      <c r="AD165" s="244">
        <f>IF($C165=0,COUNTA($C$8:$C160),COUNTA($C$8:$C165))</f>
        <v>5</v>
      </c>
      <c r="AF165" s="59"/>
      <c r="AG165" s="56"/>
    </row>
    <row r="166" spans="1:33" ht="22.9" hidden="1" customHeight="1">
      <c r="A166" s="1361"/>
      <c r="B166" s="844"/>
      <c r="C166" s="1363"/>
      <c r="D166" s="852"/>
      <c r="E166" s="1336"/>
      <c r="F166" s="328"/>
      <c r="G166" s="152"/>
      <c r="H166" s="194">
        <f t="shared" si="33"/>
        <v>0</v>
      </c>
      <c r="I166" s="194" t="str">
        <f t="shared" si="32"/>
        <v>0K</v>
      </c>
      <c r="J166" s="206"/>
      <c r="K166" s="860"/>
      <c r="L166" s="1372"/>
      <c r="M166" s="1372"/>
      <c r="N166" s="828"/>
      <c r="O166" s="828"/>
      <c r="P166" s="828"/>
      <c r="Q166" s="828"/>
      <c r="R166" s="828"/>
      <c r="S166" s="756"/>
      <c r="T166" s="756"/>
      <c r="U166" s="825"/>
      <c r="V166" s="826"/>
      <c r="W166" s="756"/>
      <c r="X166" s="756"/>
      <c r="Y166" s="756"/>
      <c r="Z166" s="756"/>
      <c r="AA166" s="808"/>
      <c r="AB166" s="809"/>
      <c r="AC166" s="19"/>
      <c r="AD166" s="244">
        <f>IF($C166=0,COUNTA($C$8:$C165),COUNTA($C$8:$C166))</f>
        <v>5</v>
      </c>
      <c r="AF166" s="59"/>
      <c r="AG166" s="56"/>
    </row>
    <row r="167" spans="1:33" ht="22.9" hidden="1" customHeight="1">
      <c r="A167" s="1361"/>
      <c r="B167" s="844"/>
      <c r="C167" s="1363"/>
      <c r="D167" s="852"/>
      <c r="E167" s="1336"/>
      <c r="F167" s="146"/>
      <c r="G167" s="152"/>
      <c r="H167" s="194">
        <f t="shared" si="33"/>
        <v>0</v>
      </c>
      <c r="I167" s="194" t="str">
        <f t="shared" si="32"/>
        <v>0K</v>
      </c>
      <c r="J167" s="206"/>
      <c r="K167" s="860"/>
      <c r="L167" s="1372"/>
      <c r="M167" s="1372"/>
      <c r="N167" s="828"/>
      <c r="O167" s="828"/>
      <c r="P167" s="828"/>
      <c r="Q167" s="828"/>
      <c r="R167" s="828"/>
      <c r="S167" s="756"/>
      <c r="T167" s="756"/>
      <c r="U167" s="825"/>
      <c r="V167" s="826"/>
      <c r="W167" s="756"/>
      <c r="X167" s="756"/>
      <c r="Y167" s="756"/>
      <c r="Z167" s="756"/>
      <c r="AA167" s="808"/>
      <c r="AB167" s="809"/>
      <c r="AC167" s="19"/>
      <c r="AD167" s="244">
        <f>IF($C167=0,COUNTA($C$8:$C166),COUNTA($C$8:$C167))</f>
        <v>5</v>
      </c>
      <c r="AF167" s="59"/>
      <c r="AG167" s="56"/>
    </row>
    <row r="168" spans="1:33" ht="22.9" hidden="1" customHeight="1" thickBot="1">
      <c r="A168" s="1361"/>
      <c r="B168" s="844"/>
      <c r="C168" s="1363"/>
      <c r="D168" s="852"/>
      <c r="E168" s="1336"/>
      <c r="F168" s="146"/>
      <c r="G168" s="152"/>
      <c r="H168" s="194">
        <f t="shared" si="33"/>
        <v>0</v>
      </c>
      <c r="I168" s="194" t="str">
        <f t="shared" si="32"/>
        <v>0K</v>
      </c>
      <c r="J168" s="206"/>
      <c r="K168" s="860"/>
      <c r="L168" s="1372"/>
      <c r="M168" s="1372"/>
      <c r="N168" s="828"/>
      <c r="O168" s="828"/>
      <c r="P168" s="828"/>
      <c r="Q168" s="828"/>
      <c r="R168" s="828"/>
      <c r="S168" s="756"/>
      <c r="T168" s="756"/>
      <c r="U168" s="825"/>
      <c r="V168" s="826"/>
      <c r="W168" s="756"/>
      <c r="X168" s="756"/>
      <c r="Y168" s="756"/>
      <c r="Z168" s="756"/>
      <c r="AA168" s="808"/>
      <c r="AB168" s="809"/>
      <c r="AC168" s="19"/>
      <c r="AD168" s="244">
        <f>IF($C168=0,COUNTA($C$8:$C167),COUNTA($C$8:$C168))</f>
        <v>5</v>
      </c>
      <c r="AF168" s="59"/>
      <c r="AG168" s="56"/>
    </row>
    <row r="169" spans="1:33" ht="22.9" customHeight="1" thickBot="1">
      <c r="A169" s="1361"/>
      <c r="B169" s="844"/>
      <c r="C169" s="1363"/>
      <c r="D169" s="852"/>
      <c r="E169" s="1334" t="s">
        <v>514</v>
      </c>
      <c r="F169" s="150" t="s">
        <v>515</v>
      </c>
      <c r="G169" s="150">
        <v>70</v>
      </c>
      <c r="H169" s="292">
        <v>95</v>
      </c>
      <c r="I169" s="150" t="str">
        <f>H169&amp;+"K"</f>
        <v>95K</v>
      </c>
      <c r="J169" s="150"/>
      <c r="K169" s="823" t="s">
        <v>835</v>
      </c>
      <c r="L169" s="1372"/>
      <c r="M169" s="1372"/>
      <c r="N169" s="828"/>
      <c r="O169" s="828"/>
      <c r="P169" s="828"/>
      <c r="Q169" s="828"/>
      <c r="R169" s="828"/>
      <c r="S169" s="755"/>
      <c r="T169" s="755"/>
      <c r="U169" s="757"/>
      <c r="V169" s="759"/>
      <c r="W169" s="755"/>
      <c r="X169" s="755"/>
      <c r="Y169" s="755"/>
      <c r="Z169" s="755"/>
      <c r="AA169" s="808"/>
      <c r="AB169" s="809"/>
      <c r="AC169" s="19"/>
      <c r="AD169" s="244">
        <f>IF($C169=0,COUNTA($C$8:$C168),COUNTA($C$8:$C169))</f>
        <v>5</v>
      </c>
      <c r="AF169" s="59"/>
      <c r="AG169" s="56"/>
    </row>
    <row r="170" spans="1:33" ht="22.9" customHeight="1" thickBot="1">
      <c r="A170" s="1361"/>
      <c r="B170" s="844"/>
      <c r="C170" s="1363"/>
      <c r="D170" s="852"/>
      <c r="E170" s="1335"/>
      <c r="F170" s="292" t="s">
        <v>516</v>
      </c>
      <c r="G170" s="292">
        <v>0.4</v>
      </c>
      <c r="H170" s="292">
        <f>MROUND(INDEX($C:$C,MATCH(AD170,$AD:$AD,0))*G170/1000,0.1)</f>
        <v>0.5</v>
      </c>
      <c r="I170" s="292" t="str">
        <f>H170&amp;+"K"</f>
        <v>0.5K</v>
      </c>
      <c r="J170" s="292"/>
      <c r="K170" s="824"/>
      <c r="L170" s="1372"/>
      <c r="M170" s="1372"/>
      <c r="N170" s="828"/>
      <c r="O170" s="828"/>
      <c r="P170" s="828"/>
      <c r="Q170" s="828"/>
      <c r="R170" s="828"/>
      <c r="S170" s="761"/>
      <c r="T170" s="761"/>
      <c r="U170" s="758"/>
      <c r="V170" s="760"/>
      <c r="W170" s="761"/>
      <c r="X170" s="761"/>
      <c r="Y170" s="761"/>
      <c r="Z170" s="761"/>
      <c r="AA170" s="808"/>
      <c r="AB170" s="809"/>
      <c r="AC170" s="19"/>
      <c r="AD170" s="244">
        <f>IF($C170=0,COUNTA($C$8:$C169),COUNTA($C$8:$C170))</f>
        <v>5</v>
      </c>
      <c r="AF170" s="59"/>
      <c r="AG170" s="56"/>
    </row>
    <row r="171" spans="1:33" ht="22.9" customHeight="1">
      <c r="A171" s="1361"/>
      <c r="B171" s="844"/>
      <c r="C171" s="1363"/>
      <c r="D171" s="852"/>
      <c r="E171" s="802" t="s">
        <v>814</v>
      </c>
      <c r="F171" s="295" t="s">
        <v>589</v>
      </c>
      <c r="G171" s="149">
        <v>7</v>
      </c>
      <c r="H171" s="195">
        <f t="shared" ref="H171:H180" si="36">MROUND(INDEX($C:$C,MATCH(AD171,$AD:$AD,0))*G171/1000,1)</f>
        <v>10</v>
      </c>
      <c r="I171" s="233" t="str">
        <f t="shared" ref="I171:I180" si="37">H171&amp;+"K"</f>
        <v>10K</v>
      </c>
      <c r="J171" s="195"/>
      <c r="K171" s="1366" t="s">
        <v>837</v>
      </c>
      <c r="L171" s="1372"/>
      <c r="M171" s="1372"/>
      <c r="N171" s="828"/>
      <c r="O171" s="828"/>
      <c r="P171" s="828"/>
      <c r="Q171" s="828"/>
      <c r="R171" s="828"/>
      <c r="S171" s="755"/>
      <c r="T171" s="755"/>
      <c r="U171" s="757"/>
      <c r="V171" s="759"/>
      <c r="W171" s="755"/>
      <c r="X171" s="755"/>
      <c r="Y171" s="755"/>
      <c r="Z171" s="755"/>
      <c r="AA171" s="808"/>
      <c r="AB171" s="809"/>
      <c r="AC171" s="19"/>
      <c r="AD171" s="244">
        <f>IF($C171=0,COUNTA($C$8:$C170),COUNTA($C$8:$C171))</f>
        <v>5</v>
      </c>
      <c r="AF171" s="59"/>
      <c r="AG171" s="56"/>
    </row>
    <row r="172" spans="1:33" ht="22.9" customHeight="1">
      <c r="A172" s="1361"/>
      <c r="B172" s="844"/>
      <c r="C172" s="1363"/>
      <c r="D172" s="852"/>
      <c r="E172" s="1369"/>
      <c r="F172" s="146" t="s">
        <v>215</v>
      </c>
      <c r="G172" s="162">
        <v>14.5</v>
      </c>
      <c r="H172" s="214">
        <f t="shared" si="36"/>
        <v>20</v>
      </c>
      <c r="I172" s="152" t="str">
        <f t="shared" si="37"/>
        <v>20K</v>
      </c>
      <c r="J172" s="390"/>
      <c r="K172" s="860"/>
      <c r="L172" s="1372"/>
      <c r="M172" s="1372"/>
      <c r="N172" s="828"/>
      <c r="O172" s="828"/>
      <c r="P172" s="828"/>
      <c r="Q172" s="828"/>
      <c r="R172" s="828"/>
      <c r="S172" s="756"/>
      <c r="T172" s="756"/>
      <c r="U172" s="825"/>
      <c r="V172" s="826"/>
      <c r="W172" s="756"/>
      <c r="X172" s="756"/>
      <c r="Y172" s="756"/>
      <c r="Z172" s="756"/>
      <c r="AA172" s="808"/>
      <c r="AB172" s="809"/>
      <c r="AC172" s="19"/>
      <c r="AD172" s="244">
        <f>IF($C172=0,COUNTA($C$8:$C171),COUNTA($C$8:$C172))</f>
        <v>5</v>
      </c>
      <c r="AF172" s="59"/>
      <c r="AG172" s="56"/>
    </row>
    <row r="173" spans="1:33" ht="22.9" customHeight="1">
      <c r="A173" s="1361"/>
      <c r="B173" s="844"/>
      <c r="C173" s="1363"/>
      <c r="D173" s="852"/>
      <c r="E173" s="1369"/>
      <c r="F173" s="162" t="s">
        <v>216</v>
      </c>
      <c r="G173" s="162">
        <v>13.5</v>
      </c>
      <c r="H173" s="214">
        <f t="shared" si="36"/>
        <v>18</v>
      </c>
      <c r="I173" s="152" t="str">
        <f t="shared" si="37"/>
        <v>18K</v>
      </c>
      <c r="J173" s="390"/>
      <c r="K173" s="860"/>
      <c r="L173" s="1372"/>
      <c r="M173" s="1372"/>
      <c r="N173" s="828"/>
      <c r="O173" s="828"/>
      <c r="P173" s="828"/>
      <c r="Q173" s="828"/>
      <c r="R173" s="828"/>
      <c r="S173" s="756"/>
      <c r="T173" s="756"/>
      <c r="U173" s="825"/>
      <c r="V173" s="826"/>
      <c r="W173" s="756"/>
      <c r="X173" s="756"/>
      <c r="Y173" s="756"/>
      <c r="Z173" s="756"/>
      <c r="AA173" s="808"/>
      <c r="AB173" s="809"/>
      <c r="AC173" s="19"/>
      <c r="AD173" s="244">
        <f>IF($C173=0,COUNTA($C$8:$C169),COUNTA($C$8:$C173))</f>
        <v>5</v>
      </c>
      <c r="AF173" s="59"/>
      <c r="AG173" s="56"/>
    </row>
    <row r="174" spans="1:33" ht="22.9" customHeight="1">
      <c r="A174" s="1361"/>
      <c r="B174" s="844"/>
      <c r="C174" s="1363"/>
      <c r="D174" s="852"/>
      <c r="E174" s="1369"/>
      <c r="F174" s="162" t="s">
        <v>217</v>
      </c>
      <c r="G174" s="162">
        <v>13.5</v>
      </c>
      <c r="H174" s="214">
        <f t="shared" si="36"/>
        <v>18</v>
      </c>
      <c r="I174" s="152" t="str">
        <f t="shared" si="37"/>
        <v>18K</v>
      </c>
      <c r="J174" s="390"/>
      <c r="K174" s="860"/>
      <c r="L174" s="1372"/>
      <c r="M174" s="1372"/>
      <c r="N174" s="828"/>
      <c r="O174" s="828"/>
      <c r="P174" s="828"/>
      <c r="Q174" s="828"/>
      <c r="R174" s="828"/>
      <c r="S174" s="756"/>
      <c r="T174" s="756"/>
      <c r="U174" s="825"/>
      <c r="V174" s="826"/>
      <c r="W174" s="756"/>
      <c r="X174" s="756"/>
      <c r="Y174" s="756"/>
      <c r="Z174" s="756"/>
      <c r="AA174" s="808"/>
      <c r="AB174" s="809"/>
      <c r="AC174" s="19"/>
      <c r="AD174" s="244">
        <f>IF($C174=0,COUNTA($C$8:$C173),COUNTA($C$8:$C174))</f>
        <v>5</v>
      </c>
      <c r="AF174" s="59"/>
      <c r="AG174" s="56"/>
    </row>
    <row r="175" spans="1:33" ht="22.9" customHeight="1" thickBot="1">
      <c r="A175" s="1361"/>
      <c r="B175" s="844"/>
      <c r="C175" s="1363"/>
      <c r="D175" s="852"/>
      <c r="E175" s="1369"/>
      <c r="F175" s="185" t="s">
        <v>838</v>
      </c>
      <c r="G175" s="162">
        <v>13.5</v>
      </c>
      <c r="H175" s="214">
        <f t="shared" si="36"/>
        <v>18</v>
      </c>
      <c r="I175" s="152" t="str">
        <f t="shared" si="37"/>
        <v>18K</v>
      </c>
      <c r="J175" s="390"/>
      <c r="K175" s="860"/>
      <c r="L175" s="1372"/>
      <c r="M175" s="1372"/>
      <c r="N175" s="828"/>
      <c r="O175" s="828"/>
      <c r="P175" s="828"/>
      <c r="Q175" s="828"/>
      <c r="R175" s="828"/>
      <c r="S175" s="756"/>
      <c r="T175" s="756"/>
      <c r="U175" s="825"/>
      <c r="V175" s="826"/>
      <c r="W175" s="756"/>
      <c r="X175" s="756"/>
      <c r="Y175" s="756"/>
      <c r="Z175" s="756"/>
      <c r="AA175" s="808"/>
      <c r="AB175" s="809"/>
      <c r="AC175" s="19"/>
      <c r="AD175" s="244">
        <f>IF($C175=0,COUNTA($C$8:$C169),COUNTA($C$8:$C175))</f>
        <v>5</v>
      </c>
      <c r="AF175" s="59"/>
      <c r="AG175" s="56"/>
    </row>
    <row r="176" spans="1:33" ht="22.9" hidden="1" customHeight="1">
      <c r="A176" s="1361"/>
      <c r="B176" s="844"/>
      <c r="C176" s="1363"/>
      <c r="D176" s="852"/>
      <c r="E176" s="1369"/>
      <c r="F176" s="162"/>
      <c r="G176" s="162"/>
      <c r="H176" s="214">
        <f t="shared" si="36"/>
        <v>0</v>
      </c>
      <c r="I176" s="152" t="str">
        <f t="shared" si="37"/>
        <v>0K</v>
      </c>
      <c r="J176" s="390"/>
      <c r="K176" s="860"/>
      <c r="L176" s="1372"/>
      <c r="M176" s="1372"/>
      <c r="N176" s="828"/>
      <c r="O176" s="828"/>
      <c r="P176" s="828"/>
      <c r="Q176" s="828"/>
      <c r="R176" s="828"/>
      <c r="S176" s="756"/>
      <c r="T176" s="756"/>
      <c r="U176" s="825"/>
      <c r="V176" s="826"/>
      <c r="W176" s="756"/>
      <c r="X176" s="756"/>
      <c r="Y176" s="756"/>
      <c r="Z176" s="756"/>
      <c r="AA176" s="808"/>
      <c r="AB176" s="809"/>
      <c r="AC176" s="19"/>
      <c r="AD176" s="244">
        <f>IF($C176=0,COUNTA($C$8:$C170),COUNTA($C$8:$C176))</f>
        <v>5</v>
      </c>
      <c r="AF176" s="59"/>
      <c r="AG176" s="56"/>
    </row>
    <row r="177" spans="1:48" ht="22.9" hidden="1" customHeight="1">
      <c r="A177" s="1361"/>
      <c r="B177" s="844"/>
      <c r="C177" s="1363"/>
      <c r="D177" s="852"/>
      <c r="E177" s="1369"/>
      <c r="F177" s="152"/>
      <c r="G177" s="152"/>
      <c r="H177" s="206">
        <f t="shared" si="36"/>
        <v>0</v>
      </c>
      <c r="I177" s="365" t="str">
        <f t="shared" si="37"/>
        <v>0K</v>
      </c>
      <c r="J177" s="206"/>
      <c r="K177" s="860"/>
      <c r="L177" s="1372"/>
      <c r="M177" s="1372"/>
      <c r="N177" s="828"/>
      <c r="O177" s="828"/>
      <c r="P177" s="828"/>
      <c r="Q177" s="828"/>
      <c r="R177" s="828"/>
      <c r="S177" s="756"/>
      <c r="T177" s="756"/>
      <c r="U177" s="825"/>
      <c r="V177" s="826"/>
      <c r="W177" s="756"/>
      <c r="X177" s="756"/>
      <c r="Y177" s="756"/>
      <c r="Z177" s="756"/>
      <c r="AA177" s="808"/>
      <c r="AB177" s="809"/>
      <c r="AC177" s="19"/>
      <c r="AD177" s="244">
        <f>IF($C177=0,COUNTA($C$8:$C176),COUNTA($C$8:$C177))</f>
        <v>5</v>
      </c>
      <c r="AF177" s="59"/>
      <c r="AG177" s="56"/>
    </row>
    <row r="178" spans="1:48" ht="22.9" hidden="1" customHeight="1">
      <c r="A178" s="1361"/>
      <c r="B178" s="844"/>
      <c r="C178" s="1363"/>
      <c r="D178" s="852"/>
      <c r="E178" s="1369"/>
      <c r="F178" s="152"/>
      <c r="G178" s="152"/>
      <c r="H178" s="206">
        <f t="shared" si="36"/>
        <v>0</v>
      </c>
      <c r="I178" s="365" t="str">
        <f t="shared" si="37"/>
        <v>0K</v>
      </c>
      <c r="J178" s="206"/>
      <c r="K178" s="860"/>
      <c r="L178" s="1372"/>
      <c r="M178" s="1372"/>
      <c r="N178" s="828"/>
      <c r="O178" s="828"/>
      <c r="P178" s="828"/>
      <c r="Q178" s="828"/>
      <c r="R178" s="828"/>
      <c r="S178" s="756"/>
      <c r="T178" s="756"/>
      <c r="U178" s="825"/>
      <c r="V178" s="826"/>
      <c r="W178" s="756"/>
      <c r="X178" s="756"/>
      <c r="Y178" s="756"/>
      <c r="Z178" s="756"/>
      <c r="AA178" s="808"/>
      <c r="AB178" s="809"/>
      <c r="AC178" s="19"/>
      <c r="AD178" s="244">
        <f>IF($C178=0,COUNTA($C$8:$C177),COUNTA($C$8:$C178))</f>
        <v>5</v>
      </c>
      <c r="AF178" s="59"/>
      <c r="AG178" s="56"/>
    </row>
    <row r="179" spans="1:48" ht="22.9" hidden="1" customHeight="1">
      <c r="A179" s="1361"/>
      <c r="B179" s="844"/>
      <c r="C179" s="1363"/>
      <c r="D179" s="852"/>
      <c r="E179" s="1369"/>
      <c r="F179" s="365"/>
      <c r="G179" s="365"/>
      <c r="H179" s="366">
        <f t="shared" si="36"/>
        <v>0</v>
      </c>
      <c r="I179" s="152" t="str">
        <f t="shared" si="37"/>
        <v>0K</v>
      </c>
      <c r="J179" s="366"/>
      <c r="K179" s="860"/>
      <c r="L179" s="1372"/>
      <c r="M179" s="1372"/>
      <c r="N179" s="828"/>
      <c r="O179" s="828"/>
      <c r="P179" s="828"/>
      <c r="Q179" s="828"/>
      <c r="R179" s="828"/>
      <c r="S179" s="756"/>
      <c r="T179" s="756"/>
      <c r="U179" s="825"/>
      <c r="V179" s="826"/>
      <c r="W179" s="756"/>
      <c r="X179" s="756"/>
      <c r="Y179" s="756"/>
      <c r="Z179" s="756"/>
      <c r="AA179" s="808"/>
      <c r="AB179" s="809"/>
      <c r="AC179" s="19"/>
      <c r="AD179" s="244">
        <f>IF($C179=0,COUNTA($C$8:$C178),COUNTA($C$8:$C179))</f>
        <v>5</v>
      </c>
      <c r="AF179" s="59"/>
      <c r="AG179" s="56"/>
    </row>
    <row r="180" spans="1:48" ht="22.9" hidden="1" customHeight="1" thickBot="1">
      <c r="A180" s="1361"/>
      <c r="B180" s="844"/>
      <c r="C180" s="1363"/>
      <c r="D180" s="852"/>
      <c r="E180" s="1335"/>
      <c r="F180" s="219"/>
      <c r="G180" s="219"/>
      <c r="H180" s="367">
        <f t="shared" si="36"/>
        <v>0</v>
      </c>
      <c r="I180" s="219" t="str">
        <f t="shared" si="37"/>
        <v>0K</v>
      </c>
      <c r="J180" s="367"/>
      <c r="K180" s="967"/>
      <c r="L180" s="1372"/>
      <c r="M180" s="1372"/>
      <c r="N180" s="828"/>
      <c r="O180" s="828"/>
      <c r="P180" s="828"/>
      <c r="Q180" s="828"/>
      <c r="R180" s="828"/>
      <c r="S180" s="756"/>
      <c r="T180" s="756"/>
      <c r="U180" s="825"/>
      <c r="V180" s="826"/>
      <c r="W180" s="756"/>
      <c r="X180" s="756"/>
      <c r="Y180" s="756"/>
      <c r="Z180" s="756"/>
      <c r="AA180" s="808"/>
      <c r="AB180" s="809"/>
      <c r="AC180" s="19"/>
      <c r="AD180" s="244">
        <f>IF($C180=0,COUNTA($C$8:$C179),COUNTA($C$8:$C180))</f>
        <v>5</v>
      </c>
      <c r="AF180" s="59"/>
      <c r="AG180" s="56"/>
    </row>
    <row r="181" spans="1:48" s="39" customFormat="1" ht="22.9" customHeight="1" thickBot="1">
      <c r="A181" s="1362"/>
      <c r="B181" s="845"/>
      <c r="C181" s="1364"/>
      <c r="D181" s="853"/>
      <c r="E181" s="394" t="s">
        <v>517</v>
      </c>
      <c r="F181" s="861" t="s">
        <v>836</v>
      </c>
      <c r="G181" s="862"/>
      <c r="H181" s="862"/>
      <c r="I181" s="863"/>
      <c r="J181" s="235"/>
      <c r="K181" s="236" t="s">
        <v>146</v>
      </c>
      <c r="L181" s="1373"/>
      <c r="M181" s="1373"/>
      <c r="N181" s="829"/>
      <c r="O181" s="829"/>
      <c r="P181" s="829"/>
      <c r="Q181" s="829"/>
      <c r="R181" s="829"/>
      <c r="S181" s="36"/>
      <c r="T181" s="36"/>
      <c r="U181" s="37"/>
      <c r="V181" s="38"/>
      <c r="W181" s="36"/>
      <c r="X181" s="36"/>
      <c r="Y181" s="36"/>
      <c r="Z181" s="36"/>
      <c r="AA181" s="810"/>
      <c r="AB181" s="811"/>
      <c r="AD181" s="244"/>
      <c r="AE181" s="73"/>
      <c r="AF181" s="59"/>
      <c r="AG181" s="56"/>
      <c r="AH181" s="55"/>
      <c r="AI181" s="55"/>
      <c r="AJ181" s="55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</row>
    <row r="182" spans="1:48" s="39" customFormat="1" ht="22.9" customHeight="1">
      <c r="A182" s="343"/>
      <c r="B182" s="344"/>
      <c r="C182" s="345"/>
      <c r="D182" s="331"/>
      <c r="E182" s="336"/>
      <c r="F182" s="350"/>
      <c r="G182" s="351"/>
      <c r="H182" s="351"/>
      <c r="I182" s="351"/>
      <c r="J182" s="346"/>
      <c r="K182" s="347"/>
      <c r="L182" s="348"/>
      <c r="M182" s="348"/>
      <c r="N182" s="349"/>
      <c r="O182" s="349"/>
      <c r="P182" s="349"/>
      <c r="Q182" s="349"/>
      <c r="R182" s="349"/>
      <c r="S182" s="752" t="s">
        <v>438</v>
      </c>
      <c r="T182" s="753"/>
      <c r="U182" s="753"/>
      <c r="V182" s="753"/>
      <c r="W182" s="753"/>
      <c r="X182" s="753"/>
      <c r="Y182" s="753"/>
      <c r="Z182" s="753"/>
      <c r="AA182" s="753"/>
      <c r="AB182" s="754"/>
      <c r="AD182" s="244"/>
      <c r="AE182" s="73"/>
      <c r="AF182" s="59"/>
      <c r="AG182" s="56"/>
      <c r="AH182" s="55"/>
      <c r="AI182" s="55"/>
      <c r="AJ182" s="55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</row>
    <row r="183" spans="1:48" ht="30">
      <c r="A183" s="1367" t="s">
        <v>409</v>
      </c>
      <c r="B183" s="1368"/>
      <c r="C183" s="1368"/>
      <c r="D183" s="1368"/>
      <c r="E183" s="1368"/>
      <c r="F183" s="1368"/>
      <c r="G183" s="352"/>
      <c r="H183" s="352"/>
      <c r="I183" s="353"/>
      <c r="J183" s="354"/>
      <c r="K183" s="354"/>
      <c r="L183" s="354"/>
      <c r="M183" s="354"/>
      <c r="N183" s="355"/>
      <c r="O183" s="355"/>
      <c r="P183" s="355"/>
      <c r="Q183" s="355"/>
      <c r="R183" s="355"/>
      <c r="S183" s="800" t="s">
        <v>60</v>
      </c>
      <c r="T183" s="800"/>
      <c r="U183" s="800"/>
      <c r="V183" s="800"/>
      <c r="W183" s="800"/>
      <c r="X183" s="800"/>
      <c r="Y183" s="800"/>
      <c r="Z183" s="800"/>
      <c r="AA183" s="800"/>
      <c r="AB183" s="801"/>
      <c r="AF183" s="59"/>
      <c r="AG183" s="56"/>
    </row>
    <row r="184" spans="1:48" s="40" customFormat="1" ht="43.9" customHeight="1" thickBot="1">
      <c r="A184" s="1338" t="s">
        <v>410</v>
      </c>
      <c r="B184" s="1339"/>
      <c r="C184" s="1339"/>
      <c r="D184" s="1339"/>
      <c r="E184" s="1339"/>
      <c r="F184" s="1339"/>
      <c r="G184" s="1339"/>
      <c r="H184" s="1339"/>
      <c r="I184" s="1339"/>
      <c r="J184" s="1339"/>
      <c r="K184" s="1339"/>
      <c r="L184" s="1339"/>
      <c r="M184" s="1339"/>
      <c r="N184" s="1339"/>
      <c r="O184" s="1339"/>
      <c r="P184" s="1339"/>
      <c r="Q184" s="1339"/>
      <c r="R184" s="1339"/>
      <c r="S184" s="1339"/>
      <c r="T184" s="1339"/>
      <c r="U184" s="1339"/>
      <c r="V184" s="1339"/>
      <c r="W184" s="1339"/>
      <c r="X184" s="1339"/>
      <c r="Y184" s="1339"/>
      <c r="Z184" s="1339"/>
      <c r="AA184" s="1339"/>
      <c r="AB184" s="1340"/>
      <c r="AD184" s="244"/>
      <c r="AE184" s="73"/>
      <c r="AF184" s="59"/>
      <c r="AG184" s="56"/>
      <c r="AH184" s="55"/>
      <c r="AI184" s="55"/>
      <c r="AJ184" s="55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</row>
    <row r="185" spans="1:48" ht="21.75" thickBot="1">
      <c r="A185" s="1341" t="s">
        <v>411</v>
      </c>
      <c r="B185" s="1342"/>
      <c r="C185" s="1342"/>
      <c r="D185" s="1342"/>
      <c r="E185" s="1342"/>
      <c r="F185" s="1342"/>
      <c r="G185" s="1342"/>
      <c r="H185" s="1342"/>
      <c r="I185" s="1342"/>
      <c r="J185" s="1342"/>
      <c r="K185" s="1343"/>
      <c r="L185" s="306">
        <f>AVERAGEIF(L$8:L$183,"&lt;&gt;0")</f>
        <v>4.5999999999999996</v>
      </c>
      <c r="M185" s="306">
        <f>AVERAGEIF(M$8:M$183,"&lt;&gt;0")</f>
        <v>2.6800000000000006</v>
      </c>
      <c r="N185" s="306">
        <f>AVERAGEIF(N$8:N$183,"&lt;&gt;0")</f>
        <v>1.64</v>
      </c>
      <c r="O185" s="306">
        <f>AVERAGEIF(O$8:O$183,"&lt;&gt; ")</f>
        <v>0.7</v>
      </c>
      <c r="P185" s="306">
        <f>AVERAGEIF(P$8:P$183,"&lt;&gt;0")</f>
        <v>2.46</v>
      </c>
      <c r="Q185" s="306">
        <f>AVERAGEIF(Q$8:Q$183,"&lt;&gt; ")</f>
        <v>0.4</v>
      </c>
      <c r="R185" s="306">
        <f>AVERAGEIF(R$8:R$183,"&lt;&gt;0")</f>
        <v>776.7</v>
      </c>
      <c r="S185" s="772" t="s">
        <v>1042</v>
      </c>
      <c r="T185" s="752"/>
      <c r="U185" s="752"/>
      <c r="V185" s="752"/>
      <c r="W185" s="752"/>
      <c r="X185" s="752"/>
      <c r="Y185" s="752"/>
      <c r="Z185" s="752"/>
      <c r="AA185" s="752"/>
      <c r="AB185" s="773"/>
      <c r="AF185" s="59"/>
      <c r="AG185" s="56"/>
    </row>
    <row r="186" spans="1:48" ht="33.75" customHeight="1">
      <c r="A186" s="1344" t="s">
        <v>412</v>
      </c>
      <c r="B186" s="1244"/>
      <c r="C186" s="1244"/>
      <c r="D186" s="1244"/>
      <c r="E186" s="1345"/>
      <c r="F186" s="1346" t="s">
        <v>413</v>
      </c>
      <c r="G186" s="1347"/>
      <c r="H186" s="1347"/>
      <c r="I186" s="1347"/>
      <c r="J186" s="1347"/>
      <c r="K186" s="1348"/>
      <c r="L186" s="307" t="s">
        <v>46</v>
      </c>
      <c r="M186" s="307" t="s">
        <v>47</v>
      </c>
      <c r="N186" s="308" t="s">
        <v>48</v>
      </c>
      <c r="O186" s="309" t="s">
        <v>49</v>
      </c>
      <c r="P186" s="309" t="s">
        <v>50</v>
      </c>
      <c r="Q186" s="309" t="s">
        <v>51</v>
      </c>
      <c r="R186" s="308" t="s">
        <v>52</v>
      </c>
      <c r="S186" s="774"/>
      <c r="T186" s="775"/>
      <c r="U186" s="775"/>
      <c r="V186" s="775"/>
      <c r="W186" s="775"/>
      <c r="X186" s="775"/>
      <c r="Y186" s="775"/>
      <c r="Z186" s="775"/>
      <c r="AA186" s="775"/>
      <c r="AB186" s="776"/>
      <c r="AF186" s="59"/>
      <c r="AG186" s="56"/>
    </row>
    <row r="187" spans="1:48" ht="33.75" customHeight="1">
      <c r="A187" s="1349" t="s">
        <v>53</v>
      </c>
      <c r="B187" s="1350"/>
      <c r="C187" s="1350"/>
      <c r="D187" s="1350"/>
      <c r="E187" s="1351"/>
      <c r="F187" s="1355" t="s">
        <v>414</v>
      </c>
      <c r="G187" s="1356"/>
      <c r="H187" s="1356"/>
      <c r="I187" s="1356"/>
      <c r="J187" s="1356"/>
      <c r="K187" s="1357"/>
      <c r="L187" s="310">
        <v>5</v>
      </c>
      <c r="M187" s="311">
        <v>2</v>
      </c>
      <c r="N187" s="312">
        <v>1.5</v>
      </c>
      <c r="O187" s="313" t="s">
        <v>415</v>
      </c>
      <c r="P187" s="313">
        <v>2</v>
      </c>
      <c r="Q187" s="313" t="s">
        <v>416</v>
      </c>
      <c r="R187" s="314">
        <v>670</v>
      </c>
      <c r="S187" s="774"/>
      <c r="T187" s="775"/>
      <c r="U187" s="775"/>
      <c r="V187" s="775"/>
      <c r="W187" s="775"/>
      <c r="X187" s="775"/>
      <c r="Y187" s="775"/>
      <c r="Z187" s="775"/>
      <c r="AA187" s="775"/>
      <c r="AB187" s="776"/>
      <c r="AF187" s="59"/>
      <c r="AG187" s="56"/>
    </row>
    <row r="188" spans="1:48" ht="33.75" customHeight="1" thickBot="1">
      <c r="A188" s="1352"/>
      <c r="B188" s="1353"/>
      <c r="C188" s="1353"/>
      <c r="D188" s="1353"/>
      <c r="E188" s="1354"/>
      <c r="F188" s="1358" t="s">
        <v>417</v>
      </c>
      <c r="G188" s="1359"/>
      <c r="H188" s="1359"/>
      <c r="I188" s="1359"/>
      <c r="J188" s="1359"/>
      <c r="K188" s="1360"/>
      <c r="L188" s="315">
        <v>5.8</v>
      </c>
      <c r="M188" s="316">
        <v>2</v>
      </c>
      <c r="N188" s="317">
        <v>2</v>
      </c>
      <c r="O188" s="318" t="s">
        <v>415</v>
      </c>
      <c r="P188" s="318">
        <v>2.5</v>
      </c>
      <c r="Q188" s="318" t="s">
        <v>418</v>
      </c>
      <c r="R188" s="319">
        <v>775</v>
      </c>
      <c r="S188" s="777"/>
      <c r="T188" s="778"/>
      <c r="U188" s="778"/>
      <c r="V188" s="778"/>
      <c r="W188" s="778"/>
      <c r="X188" s="778"/>
      <c r="Y188" s="778"/>
      <c r="Z188" s="778"/>
      <c r="AA188" s="778"/>
      <c r="AB188" s="779"/>
      <c r="AF188" s="59"/>
      <c r="AG188" s="56"/>
    </row>
    <row r="189" spans="1:48" ht="38.25">
      <c r="A189" s="320" t="s">
        <v>419</v>
      </c>
      <c r="B189" s="320"/>
      <c r="C189" s="320"/>
      <c r="D189" s="320"/>
      <c r="E189" s="321"/>
      <c r="F189" s="289" t="s">
        <v>420</v>
      </c>
      <c r="G189" s="289"/>
      <c r="H189" s="289"/>
      <c r="I189" s="289"/>
      <c r="J189" s="322"/>
      <c r="K189" s="322"/>
      <c r="L189" s="322"/>
      <c r="M189" s="322"/>
      <c r="N189" s="41"/>
      <c r="O189" s="41"/>
      <c r="P189" s="41"/>
      <c r="Q189" s="323" t="s">
        <v>421</v>
      </c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F189" s="59"/>
      <c r="AG189" s="56"/>
    </row>
    <row r="190" spans="1:48" ht="35.25">
      <c r="A190" s="320"/>
      <c r="B190" s="320"/>
      <c r="C190" s="320"/>
      <c r="D190" s="320"/>
      <c r="E190" s="321"/>
      <c r="F190" s="321"/>
      <c r="G190" s="289"/>
      <c r="H190" s="289"/>
      <c r="I190" s="289"/>
      <c r="J190" s="322"/>
      <c r="K190" s="322"/>
      <c r="L190" s="322"/>
      <c r="M190" s="322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F190" s="59"/>
      <c r="AG190" s="56"/>
    </row>
    <row r="191" spans="1:48" ht="72" customHeight="1">
      <c r="A191" s="1337" t="s">
        <v>422</v>
      </c>
      <c r="B191" s="1337"/>
      <c r="C191" s="1337"/>
      <c r="D191" s="1337"/>
      <c r="E191" s="1337"/>
      <c r="F191" s="321"/>
      <c r="G191" s="289"/>
      <c r="H191" s="289"/>
      <c r="I191" s="289"/>
      <c r="J191" s="322"/>
      <c r="K191" s="322"/>
      <c r="L191" s="322"/>
      <c r="M191" s="322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F191" s="59"/>
      <c r="AG191" s="56"/>
    </row>
    <row r="197" spans="33:35">
      <c r="AG197" s="187"/>
      <c r="AH197" s="82"/>
      <c r="AI197" s="188"/>
    </row>
    <row r="198" spans="33:35">
      <c r="AG198" s="189"/>
      <c r="AH198" s="83"/>
      <c r="AI198" s="188"/>
    </row>
  </sheetData>
  <mergeCells count="328">
    <mergeCell ref="S182:AB182"/>
    <mergeCell ref="A183:F183"/>
    <mergeCell ref="S183:AB183"/>
    <mergeCell ref="X169:X170"/>
    <mergeCell ref="Y169:Y170"/>
    <mergeCell ref="Z169:Z170"/>
    <mergeCell ref="E171:E180"/>
    <mergeCell ref="K171:K180"/>
    <mergeCell ref="S171:S180"/>
    <mergeCell ref="T171:T180"/>
    <mergeCell ref="U171:U180"/>
    <mergeCell ref="V171:V180"/>
    <mergeCell ref="W171:W180"/>
    <mergeCell ref="AA148:AB181"/>
    <mergeCell ref="E150:E159"/>
    <mergeCell ref="K150:K159"/>
    <mergeCell ref="S150:S159"/>
    <mergeCell ref="T150:T159"/>
    <mergeCell ref="L148:L181"/>
    <mergeCell ref="M148:M181"/>
    <mergeCell ref="N148:N181"/>
    <mergeCell ref="O148:O181"/>
    <mergeCell ref="P148:P181"/>
    <mergeCell ref="Q148:Q181"/>
    <mergeCell ref="E160:E168"/>
    <mergeCell ref="X150:X159"/>
    <mergeCell ref="A191:E191"/>
    <mergeCell ref="A184:AB184"/>
    <mergeCell ref="A185:K185"/>
    <mergeCell ref="S185:AB188"/>
    <mergeCell ref="A186:E186"/>
    <mergeCell ref="F186:K186"/>
    <mergeCell ref="A187:E188"/>
    <mergeCell ref="F187:K187"/>
    <mergeCell ref="F188:K188"/>
    <mergeCell ref="A148:A181"/>
    <mergeCell ref="B148:B181"/>
    <mergeCell ref="C148:C181"/>
    <mergeCell ref="D148:D181"/>
    <mergeCell ref="E148:E149"/>
    <mergeCell ref="K148:K149"/>
    <mergeCell ref="X148:X149"/>
    <mergeCell ref="Y148:Y149"/>
    <mergeCell ref="Z148:Z149"/>
    <mergeCell ref="K160:K168"/>
    <mergeCell ref="S160:S168"/>
    <mergeCell ref="T160:T168"/>
    <mergeCell ref="U160:U168"/>
    <mergeCell ref="Z136:Z145"/>
    <mergeCell ref="F147:I147"/>
    <mergeCell ref="E136:E145"/>
    <mergeCell ref="U150:U159"/>
    <mergeCell ref="V150:V159"/>
    <mergeCell ref="R148:R181"/>
    <mergeCell ref="S148:S149"/>
    <mergeCell ref="T148:T149"/>
    <mergeCell ref="U148:U149"/>
    <mergeCell ref="V148:V149"/>
    <mergeCell ref="W148:W149"/>
    <mergeCell ref="W150:W159"/>
    <mergeCell ref="W160:W168"/>
    <mergeCell ref="X160:X168"/>
    <mergeCell ref="Y160:Y168"/>
    <mergeCell ref="Z160:Z168"/>
    <mergeCell ref="E169:E170"/>
    <mergeCell ref="Z171:Z180"/>
    <mergeCell ref="F181:I181"/>
    <mergeCell ref="Y150:Y159"/>
    <mergeCell ref="Z150:Z159"/>
    <mergeCell ref="T169:T170"/>
    <mergeCell ref="X171:X180"/>
    <mergeCell ref="Y171:Y180"/>
    <mergeCell ref="S134:S135"/>
    <mergeCell ref="T134:T135"/>
    <mergeCell ref="U134:U135"/>
    <mergeCell ref="V134:V135"/>
    <mergeCell ref="W134:W135"/>
    <mergeCell ref="X134:X135"/>
    <mergeCell ref="Y134:Y135"/>
    <mergeCell ref="K169:K170"/>
    <mergeCell ref="S169:S170"/>
    <mergeCell ref="K136:K145"/>
    <mergeCell ref="S136:S145"/>
    <mergeCell ref="T136:T145"/>
    <mergeCell ref="U136:U145"/>
    <mergeCell ref="V136:V145"/>
    <mergeCell ref="W136:W145"/>
    <mergeCell ref="X136:X145"/>
    <mergeCell ref="Y136:Y145"/>
    <mergeCell ref="U169:U170"/>
    <mergeCell ref="V169:V170"/>
    <mergeCell ref="W169:W170"/>
    <mergeCell ref="V160:V168"/>
    <mergeCell ref="AA110:AB147"/>
    <mergeCell ref="E112:E123"/>
    <mergeCell ref="K112:K123"/>
    <mergeCell ref="S112:S123"/>
    <mergeCell ref="T112:T123"/>
    <mergeCell ref="U112:U123"/>
    <mergeCell ref="V112:V123"/>
    <mergeCell ref="R110:R147"/>
    <mergeCell ref="S110:S111"/>
    <mergeCell ref="T110:T111"/>
    <mergeCell ref="U110:U111"/>
    <mergeCell ref="V110:V111"/>
    <mergeCell ref="W110:W111"/>
    <mergeCell ref="W112:W123"/>
    <mergeCell ref="L110:L147"/>
    <mergeCell ref="M110:M147"/>
    <mergeCell ref="N110:N147"/>
    <mergeCell ref="O110:O147"/>
    <mergeCell ref="P110:P147"/>
    <mergeCell ref="Q110:Q147"/>
    <mergeCell ref="X112:X123"/>
    <mergeCell ref="Y112:Y123"/>
    <mergeCell ref="Z112:Z123"/>
    <mergeCell ref="K134:K135"/>
    <mergeCell ref="E124:E133"/>
    <mergeCell ref="W99:W108"/>
    <mergeCell ref="X99:X108"/>
    <mergeCell ref="Y99:Y108"/>
    <mergeCell ref="Z99:Z108"/>
    <mergeCell ref="A110:A147"/>
    <mergeCell ref="B110:B147"/>
    <mergeCell ref="C110:C147"/>
    <mergeCell ref="D110:D147"/>
    <mergeCell ref="E110:E111"/>
    <mergeCell ref="K110:K111"/>
    <mergeCell ref="X110:X111"/>
    <mergeCell ref="Y110:Y111"/>
    <mergeCell ref="Z110:Z111"/>
    <mergeCell ref="K124:K133"/>
    <mergeCell ref="S124:S133"/>
    <mergeCell ref="T124:T133"/>
    <mergeCell ref="U124:U133"/>
    <mergeCell ref="V124:V133"/>
    <mergeCell ref="W124:W133"/>
    <mergeCell ref="X124:X133"/>
    <mergeCell ref="Y124:Y133"/>
    <mergeCell ref="Z124:Z133"/>
    <mergeCell ref="Z134:Z135"/>
    <mergeCell ref="E134:E135"/>
    <mergeCell ref="AA77:AB109"/>
    <mergeCell ref="E88:E96"/>
    <mergeCell ref="K88:K96"/>
    <mergeCell ref="S88:S96"/>
    <mergeCell ref="T88:T96"/>
    <mergeCell ref="U88:U96"/>
    <mergeCell ref="V88:V96"/>
    <mergeCell ref="R77:R109"/>
    <mergeCell ref="S77:S87"/>
    <mergeCell ref="T77:T87"/>
    <mergeCell ref="U77:U87"/>
    <mergeCell ref="V77:V87"/>
    <mergeCell ref="W77:W87"/>
    <mergeCell ref="W88:W96"/>
    <mergeCell ref="L77:L109"/>
    <mergeCell ref="M77:M109"/>
    <mergeCell ref="N77:N109"/>
    <mergeCell ref="O77:O109"/>
    <mergeCell ref="P77:P109"/>
    <mergeCell ref="Q77:Q109"/>
    <mergeCell ref="X88:X96"/>
    <mergeCell ref="Y88:Y96"/>
    <mergeCell ref="Z88:Z96"/>
    <mergeCell ref="E97:E98"/>
    <mergeCell ref="A77:A109"/>
    <mergeCell ref="B77:B109"/>
    <mergeCell ref="C77:C109"/>
    <mergeCell ref="D77:D109"/>
    <mergeCell ref="K77:K87"/>
    <mergeCell ref="X77:X87"/>
    <mergeCell ref="Y77:Y87"/>
    <mergeCell ref="E99:E108"/>
    <mergeCell ref="K99:K108"/>
    <mergeCell ref="S99:S108"/>
    <mergeCell ref="T99:T108"/>
    <mergeCell ref="U99:U108"/>
    <mergeCell ref="V99:V108"/>
    <mergeCell ref="F109:I109"/>
    <mergeCell ref="E77:E84"/>
    <mergeCell ref="Z77:Z87"/>
    <mergeCell ref="K97:K98"/>
    <mergeCell ref="S97:S98"/>
    <mergeCell ref="T97:T98"/>
    <mergeCell ref="U97:U98"/>
    <mergeCell ref="V97:V98"/>
    <mergeCell ref="W97:W98"/>
    <mergeCell ref="X97:X98"/>
    <mergeCell ref="Y97:Y98"/>
    <mergeCell ref="Z97:Z98"/>
    <mergeCell ref="Z64:Z65"/>
    <mergeCell ref="E66:E75"/>
    <mergeCell ref="K66:K75"/>
    <mergeCell ref="S66:S75"/>
    <mergeCell ref="T66:T75"/>
    <mergeCell ref="U66:U75"/>
    <mergeCell ref="V66:V75"/>
    <mergeCell ref="W66:W75"/>
    <mergeCell ref="X66:X75"/>
    <mergeCell ref="Y66:Y75"/>
    <mergeCell ref="Z66:Z75"/>
    <mergeCell ref="Z44:Z53"/>
    <mergeCell ref="AA44:AB76"/>
    <mergeCell ref="E54:E63"/>
    <mergeCell ref="K54:K63"/>
    <mergeCell ref="S54:S63"/>
    <mergeCell ref="T54:T63"/>
    <mergeCell ref="U54:U63"/>
    <mergeCell ref="V54:V63"/>
    <mergeCell ref="W54:W63"/>
    <mergeCell ref="S44:S53"/>
    <mergeCell ref="T44:T53"/>
    <mergeCell ref="U44:U53"/>
    <mergeCell ref="V44:V53"/>
    <mergeCell ref="W44:W53"/>
    <mergeCell ref="X44:X53"/>
    <mergeCell ref="M44:M76"/>
    <mergeCell ref="N44:N76"/>
    <mergeCell ref="O44:O76"/>
    <mergeCell ref="P44:P76"/>
    <mergeCell ref="Q44:Q76"/>
    <mergeCell ref="R44:R76"/>
    <mergeCell ref="X54:X63"/>
    <mergeCell ref="Y54:Y63"/>
    <mergeCell ref="Z54:Z63"/>
    <mergeCell ref="A44:A76"/>
    <mergeCell ref="B44:B76"/>
    <mergeCell ref="C44:C76"/>
    <mergeCell ref="D44:D76"/>
    <mergeCell ref="E44:E53"/>
    <mergeCell ref="F44:I44"/>
    <mergeCell ref="K44:K53"/>
    <mergeCell ref="L44:L76"/>
    <mergeCell ref="Y44:Y53"/>
    <mergeCell ref="E64:E65"/>
    <mergeCell ref="K64:K65"/>
    <mergeCell ref="S64:S65"/>
    <mergeCell ref="T64:T65"/>
    <mergeCell ref="U64:U65"/>
    <mergeCell ref="V64:V65"/>
    <mergeCell ref="W64:W65"/>
    <mergeCell ref="X64:X65"/>
    <mergeCell ref="Y64:Y65"/>
    <mergeCell ref="F76:I76"/>
    <mergeCell ref="S32:S42"/>
    <mergeCell ref="T32:T42"/>
    <mergeCell ref="U32:U42"/>
    <mergeCell ref="V32:V42"/>
    <mergeCell ref="W32:W42"/>
    <mergeCell ref="X32:X42"/>
    <mergeCell ref="Y32:Y42"/>
    <mergeCell ref="Z32:Z42"/>
    <mergeCell ref="F43:I43"/>
    <mergeCell ref="S20:S29"/>
    <mergeCell ref="T20:T29"/>
    <mergeCell ref="U20:U29"/>
    <mergeCell ref="V20:V29"/>
    <mergeCell ref="W20:W29"/>
    <mergeCell ref="X20:X29"/>
    <mergeCell ref="Y20:Y29"/>
    <mergeCell ref="Z20:Z29"/>
    <mergeCell ref="E30:E31"/>
    <mergeCell ref="K30:K31"/>
    <mergeCell ref="S30:S31"/>
    <mergeCell ref="T30:T31"/>
    <mergeCell ref="U30:U31"/>
    <mergeCell ref="V30:V31"/>
    <mergeCell ref="W30:W31"/>
    <mergeCell ref="X30:X31"/>
    <mergeCell ref="Y30:Y31"/>
    <mergeCell ref="Z30:Z31"/>
    <mergeCell ref="AA8:AB43"/>
    <mergeCell ref="E10:E19"/>
    <mergeCell ref="K10:K19"/>
    <mergeCell ref="S10:S19"/>
    <mergeCell ref="T10:T19"/>
    <mergeCell ref="U10:U19"/>
    <mergeCell ref="V10:V19"/>
    <mergeCell ref="W10:W19"/>
    <mergeCell ref="X10:X19"/>
    <mergeCell ref="Y10:Y19"/>
    <mergeCell ref="U8:U9"/>
    <mergeCell ref="V8:V9"/>
    <mergeCell ref="W8:W9"/>
    <mergeCell ref="X8:X9"/>
    <mergeCell ref="Y8:Y9"/>
    <mergeCell ref="Z8:Z9"/>
    <mergeCell ref="O8:O43"/>
    <mergeCell ref="P8:P43"/>
    <mergeCell ref="Q8:Q43"/>
    <mergeCell ref="R8:R43"/>
    <mergeCell ref="S8:S9"/>
    <mergeCell ref="T8:T9"/>
    <mergeCell ref="Z10:Z19"/>
    <mergeCell ref="E20:E29"/>
    <mergeCell ref="A8:A43"/>
    <mergeCell ref="B8:B43"/>
    <mergeCell ref="C8:C43"/>
    <mergeCell ref="D8:D43"/>
    <mergeCell ref="E8:E9"/>
    <mergeCell ref="K8:K9"/>
    <mergeCell ref="L8:L43"/>
    <mergeCell ref="M8:M43"/>
    <mergeCell ref="N8:N43"/>
    <mergeCell ref="K20:K29"/>
    <mergeCell ref="E32:E42"/>
    <mergeCell ref="K32:K42"/>
    <mergeCell ref="A1:AB1"/>
    <mergeCell ref="A3:A7"/>
    <mergeCell ref="B3:B7"/>
    <mergeCell ref="C3:C7"/>
    <mergeCell ref="D3:D7"/>
    <mergeCell ref="E3:K3"/>
    <mergeCell ref="L3:R5"/>
    <mergeCell ref="S3:U3"/>
    <mergeCell ref="V3:Z3"/>
    <mergeCell ref="AA3:AB7"/>
    <mergeCell ref="E4:E7"/>
    <mergeCell ref="F4:K6"/>
    <mergeCell ref="S4:S7"/>
    <mergeCell ref="T4:T7"/>
    <mergeCell ref="U4:U7"/>
    <mergeCell ref="V4:V7"/>
    <mergeCell ref="W4:W7"/>
    <mergeCell ref="X4:X7"/>
    <mergeCell ref="Y4:Y7"/>
    <mergeCell ref="Z4:Z7"/>
  </mergeCells>
  <phoneticPr fontId="9" type="noConversion"/>
  <printOptions horizontalCentered="1" verticalCentered="1"/>
  <pageMargins left="0" right="0" top="0" bottom="0" header="0" footer="0"/>
  <pageSetup paperSize="9" scale="35" fitToHeight="0" orientation="portrait" r:id="rId1"/>
  <rowBreaks count="2" manualBreakCount="2">
    <brk id="76" max="27" man="1"/>
    <brk id="147" max="27" man="1"/>
  </rowBreaks>
  <colBreaks count="1" manualBreakCount="1">
    <brk id="10" max="19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0"/>
  <sheetViews>
    <sheetView view="pageBreakPreview" zoomScaleNormal="100" zoomScaleSheetLayoutView="100" workbookViewId="0">
      <pane ySplit="7" topLeftCell="A74" activePane="bottomLeft" state="frozen"/>
      <selection activeCell="A2" sqref="A2:AB2"/>
      <selection pane="bottomLeft" activeCell="S196" sqref="S196:AB199"/>
    </sheetView>
  </sheetViews>
  <sheetFormatPr defaultColWidth="8.875" defaultRowHeight="26.25"/>
  <cols>
    <col min="1" max="4" width="7.75" style="77" customWidth="1"/>
    <col min="5" max="5" width="26.25" style="325" customWidth="1"/>
    <col min="6" max="6" width="25.5" style="325" bestFit="1" customWidth="1"/>
    <col min="7" max="8" width="20.5" style="290" customWidth="1"/>
    <col min="9" max="9" width="14.75" style="290" bestFit="1" customWidth="1"/>
    <col min="10" max="10" width="14.75" style="77" hidden="1" customWidth="1"/>
    <col min="11" max="11" width="16.5" style="77" customWidth="1"/>
    <col min="12" max="13" width="7.75" style="77" customWidth="1"/>
    <col min="14" max="17" width="7.75" style="79" customWidth="1"/>
    <col min="18" max="18" width="8.25" style="79" customWidth="1"/>
    <col min="19" max="28" width="7.75" style="20" customWidth="1"/>
    <col min="29" max="29" width="8.875" style="20"/>
    <col min="30" max="30" width="5.75" style="244" customWidth="1"/>
    <col min="31" max="31" width="5.75" style="73" customWidth="1"/>
    <col min="32" max="32" width="7.75" style="56" customWidth="1"/>
    <col min="33" max="33" width="10" style="186" customWidth="1"/>
    <col min="34" max="34" width="8" style="55" customWidth="1"/>
    <col min="35" max="36" width="8.875" style="55" customWidth="1"/>
    <col min="37" max="48" width="5.25" style="57" customWidth="1"/>
    <col min="49" max="16384" width="8.875" style="20"/>
  </cols>
  <sheetData>
    <row r="1" spans="1:48" ht="27.75">
      <c r="A1" s="1235" t="str">
        <f>"基隆市五堵共廚群組113學年度(上學期)第9週菜單設計暨學生反應調查表"</f>
        <v>基隆市五堵共廚群組113學年度(上學期)第9週菜單設計暨學生反應調查表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  <c r="P1" s="1235"/>
      <c r="Q1" s="1235"/>
      <c r="R1" s="1235"/>
      <c r="S1" s="1235"/>
      <c r="T1" s="1235"/>
      <c r="U1" s="1235"/>
      <c r="V1" s="1235"/>
      <c r="W1" s="1235"/>
      <c r="X1" s="1235"/>
      <c r="Y1" s="1235"/>
      <c r="Z1" s="1235"/>
      <c r="AA1" s="1235"/>
      <c r="AB1" s="1235"/>
      <c r="AC1" s="19"/>
      <c r="AG1" s="56"/>
    </row>
    <row r="2" spans="1:48" ht="21.75" thickBot="1">
      <c r="A2" s="239" t="s">
        <v>59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40">
        <v>1401</v>
      </c>
      <c r="T2" s="240">
        <v>1402</v>
      </c>
      <c r="U2" s="240">
        <v>1401</v>
      </c>
      <c r="V2" s="240">
        <v>1410</v>
      </c>
      <c r="W2" s="240">
        <v>1405</v>
      </c>
      <c r="X2" s="239"/>
      <c r="Y2" s="239"/>
      <c r="Z2" s="239"/>
      <c r="AA2" s="239"/>
      <c r="AB2" s="239"/>
      <c r="AC2" s="19"/>
      <c r="AG2" s="56"/>
    </row>
    <row r="3" spans="1:48" ht="21">
      <c r="A3" s="972" t="s">
        <v>78</v>
      </c>
      <c r="B3" s="974" t="s">
        <v>2</v>
      </c>
      <c r="C3" s="976" t="s">
        <v>79</v>
      </c>
      <c r="D3" s="976" t="s">
        <v>80</v>
      </c>
      <c r="E3" s="979" t="s">
        <v>67</v>
      </c>
      <c r="F3" s="980"/>
      <c r="G3" s="980"/>
      <c r="H3" s="980"/>
      <c r="I3" s="980"/>
      <c r="J3" s="980"/>
      <c r="K3" s="981"/>
      <c r="L3" s="982" t="s">
        <v>81</v>
      </c>
      <c r="M3" s="983"/>
      <c r="N3" s="983"/>
      <c r="O3" s="983"/>
      <c r="P3" s="983"/>
      <c r="Q3" s="983"/>
      <c r="R3" s="984"/>
      <c r="S3" s="991" t="s">
        <v>28</v>
      </c>
      <c r="T3" s="992"/>
      <c r="U3" s="993"/>
      <c r="V3" s="994" t="s">
        <v>29</v>
      </c>
      <c r="W3" s="992"/>
      <c r="X3" s="992"/>
      <c r="Y3" s="992"/>
      <c r="Z3" s="995"/>
      <c r="AA3" s="996" t="s">
        <v>30</v>
      </c>
      <c r="AB3" s="997"/>
      <c r="AC3" s="19"/>
      <c r="AG3" s="56"/>
    </row>
    <row r="4" spans="1:48" ht="6.75" customHeight="1">
      <c r="A4" s="973"/>
      <c r="B4" s="975"/>
      <c r="C4" s="977"/>
      <c r="D4" s="978"/>
      <c r="E4" s="1255" t="s">
        <v>395</v>
      </c>
      <c r="F4" s="1374" t="s">
        <v>68</v>
      </c>
      <c r="G4" s="1375"/>
      <c r="H4" s="1375"/>
      <c r="I4" s="1375"/>
      <c r="J4" s="1375"/>
      <c r="K4" s="1376"/>
      <c r="L4" s="985"/>
      <c r="M4" s="986"/>
      <c r="N4" s="986"/>
      <c r="O4" s="986"/>
      <c r="P4" s="986"/>
      <c r="Q4" s="986"/>
      <c r="R4" s="987"/>
      <c r="S4" s="1010" t="s">
        <v>31</v>
      </c>
      <c r="T4" s="1010" t="s">
        <v>32</v>
      </c>
      <c r="U4" s="1012" t="s">
        <v>33</v>
      </c>
      <c r="V4" s="1014" t="s">
        <v>34</v>
      </c>
      <c r="W4" s="1010" t="s">
        <v>35</v>
      </c>
      <c r="X4" s="1010" t="s">
        <v>36</v>
      </c>
      <c r="Y4" s="1010" t="s">
        <v>37</v>
      </c>
      <c r="Z4" s="1016" t="s">
        <v>38</v>
      </c>
      <c r="AA4" s="998"/>
      <c r="AB4" s="997"/>
      <c r="AC4" s="19"/>
      <c r="AG4" s="56"/>
    </row>
    <row r="5" spans="1:48" ht="5.25" customHeight="1">
      <c r="A5" s="973"/>
      <c r="B5" s="975"/>
      <c r="C5" s="977"/>
      <c r="D5" s="978"/>
      <c r="E5" s="1256"/>
      <c r="F5" s="1377"/>
      <c r="G5" s="1378"/>
      <c r="H5" s="1378"/>
      <c r="I5" s="1378"/>
      <c r="J5" s="1378"/>
      <c r="K5" s="1379"/>
      <c r="L5" s="988"/>
      <c r="M5" s="989"/>
      <c r="N5" s="989"/>
      <c r="O5" s="989"/>
      <c r="P5" s="989"/>
      <c r="Q5" s="989"/>
      <c r="R5" s="990"/>
      <c r="S5" s="1011"/>
      <c r="T5" s="1011"/>
      <c r="U5" s="1013"/>
      <c r="V5" s="1015"/>
      <c r="W5" s="1011"/>
      <c r="X5" s="1011"/>
      <c r="Y5" s="1011"/>
      <c r="Z5" s="1017"/>
      <c r="AA5" s="998"/>
      <c r="AB5" s="997"/>
      <c r="AC5" s="19"/>
      <c r="AG5" s="56"/>
    </row>
    <row r="6" spans="1:48" ht="42" customHeight="1">
      <c r="A6" s="973"/>
      <c r="B6" s="975"/>
      <c r="C6" s="977"/>
      <c r="D6" s="978"/>
      <c r="E6" s="1256"/>
      <c r="F6" s="1380"/>
      <c r="G6" s="1381"/>
      <c r="H6" s="1381"/>
      <c r="I6" s="1381"/>
      <c r="J6" s="1381"/>
      <c r="K6" s="1382"/>
      <c r="L6" s="111" t="s">
        <v>82</v>
      </c>
      <c r="M6" s="112" t="s">
        <v>83</v>
      </c>
      <c r="N6" s="101" t="s">
        <v>0</v>
      </c>
      <c r="O6" s="101" t="s">
        <v>1</v>
      </c>
      <c r="P6" s="101" t="s">
        <v>24</v>
      </c>
      <c r="Q6" s="101" t="s">
        <v>84</v>
      </c>
      <c r="R6" s="101" t="s">
        <v>85</v>
      </c>
      <c r="S6" s="1011"/>
      <c r="T6" s="1011"/>
      <c r="U6" s="1013"/>
      <c r="V6" s="1015"/>
      <c r="W6" s="1011"/>
      <c r="X6" s="1011"/>
      <c r="Y6" s="1011"/>
      <c r="Z6" s="1017"/>
      <c r="AA6" s="998"/>
      <c r="AB6" s="997"/>
      <c r="AC6" s="19"/>
      <c r="AG6" s="58"/>
    </row>
    <row r="7" spans="1:48" ht="21.75" customHeight="1" thickBot="1">
      <c r="A7" s="973"/>
      <c r="B7" s="975"/>
      <c r="C7" s="977"/>
      <c r="D7" s="978"/>
      <c r="E7" s="1256"/>
      <c r="F7" s="250" t="s">
        <v>289</v>
      </c>
      <c r="G7" s="251" t="s">
        <v>896</v>
      </c>
      <c r="H7" s="251" t="s">
        <v>375</v>
      </c>
      <c r="I7" s="251" t="s">
        <v>291</v>
      </c>
      <c r="J7" s="245" t="s">
        <v>69</v>
      </c>
      <c r="K7" s="245" t="s">
        <v>70</v>
      </c>
      <c r="L7" s="246" t="s">
        <v>39</v>
      </c>
      <c r="M7" s="246" t="s">
        <v>40</v>
      </c>
      <c r="N7" s="247" t="s">
        <v>41</v>
      </c>
      <c r="O7" s="247" t="s">
        <v>42</v>
      </c>
      <c r="P7" s="247" t="s">
        <v>43</v>
      </c>
      <c r="Q7" s="247" t="s">
        <v>44</v>
      </c>
      <c r="R7" s="247" t="s">
        <v>45</v>
      </c>
      <c r="S7" s="1011"/>
      <c r="T7" s="1011"/>
      <c r="U7" s="1013"/>
      <c r="V7" s="1015"/>
      <c r="W7" s="1011"/>
      <c r="X7" s="1011"/>
      <c r="Y7" s="1011"/>
      <c r="Z7" s="1017"/>
      <c r="AA7" s="998"/>
      <c r="AB7" s="997"/>
      <c r="AC7" s="19"/>
      <c r="AF7" s="80"/>
      <c r="AG7" s="81"/>
      <c r="AK7" s="242"/>
      <c r="AL7" s="242"/>
      <c r="AM7" s="242"/>
      <c r="AN7" s="242"/>
      <c r="AO7" s="242"/>
      <c r="AP7" s="242"/>
      <c r="AQ7" s="243"/>
      <c r="AR7" s="243"/>
      <c r="AS7" s="243"/>
      <c r="AT7" s="243"/>
      <c r="AU7" s="243"/>
      <c r="AV7" s="243"/>
    </row>
    <row r="8" spans="1:48" ht="22.9" customHeight="1" thickBot="1">
      <c r="A8" s="1383">
        <v>45586</v>
      </c>
      <c r="B8" s="1386" t="s">
        <v>15</v>
      </c>
      <c r="C8" s="1389">
        <v>1363</v>
      </c>
      <c r="D8" s="1392" t="str">
        <f>E8</f>
        <v>五穀飯</v>
      </c>
      <c r="E8" s="1395" t="s">
        <v>339</v>
      </c>
      <c r="F8" s="147" t="s">
        <v>340</v>
      </c>
      <c r="G8" s="148">
        <v>7</v>
      </c>
      <c r="H8" s="192">
        <f>MROUND(INDEX($C:$C,MATCH(AD8,$AD:$AD,0))*G8/1000,1)</f>
        <v>10</v>
      </c>
      <c r="I8" s="192" t="str">
        <f>H8&amp;+"K"</f>
        <v>10K</v>
      </c>
      <c r="J8" s="91"/>
      <c r="K8" s="1397" t="s">
        <v>54</v>
      </c>
      <c r="L8" s="1399">
        <v>4.8</v>
      </c>
      <c r="M8" s="1399">
        <v>3</v>
      </c>
      <c r="N8" s="1402">
        <v>1.2</v>
      </c>
      <c r="O8" s="1406">
        <v>0</v>
      </c>
      <c r="P8" s="1406">
        <v>2.2999999999999998</v>
      </c>
      <c r="Q8" s="1406">
        <v>1</v>
      </c>
      <c r="R8" s="1407">
        <f>SUM(L8*70)+(M8*75)+(N8*25)+(O8*60)+(P8*45)+(Q8*150)</f>
        <v>844.5</v>
      </c>
      <c r="S8" s="944"/>
      <c r="T8" s="944"/>
      <c r="U8" s="945"/>
      <c r="V8" s="946"/>
      <c r="W8" s="944"/>
      <c r="X8" s="944"/>
      <c r="Y8" s="944"/>
      <c r="Z8" s="944"/>
      <c r="AA8" s="1278"/>
      <c r="AB8" s="1279"/>
      <c r="AC8" s="19"/>
      <c r="AD8" s="244">
        <f>IF($C8=0,COUNTA($C7:$C$8),COUNTA($C$8:$C8))</f>
        <v>1</v>
      </c>
      <c r="AF8" s="59"/>
      <c r="AG8" s="56"/>
    </row>
    <row r="9" spans="1:48" ht="22.9" hidden="1" customHeight="1" thickBot="1">
      <c r="A9" s="1384"/>
      <c r="B9" s="1387"/>
      <c r="C9" s="1390"/>
      <c r="D9" s="1393"/>
      <c r="E9" s="1396"/>
      <c r="F9" s="179"/>
      <c r="G9" s="125"/>
      <c r="H9" s="125">
        <f>MROUND(INDEX($C:$C,MATCH(AD9,$AD:$AD,0))*G9/1000,1)</f>
        <v>0</v>
      </c>
      <c r="I9" s="125" t="str">
        <f t="shared" ref="I9" si="0">H9&amp;+"K"</f>
        <v>0K</v>
      </c>
      <c r="J9" s="113"/>
      <c r="K9" s="1398"/>
      <c r="L9" s="1400"/>
      <c r="M9" s="1400"/>
      <c r="N9" s="884"/>
      <c r="O9" s="882"/>
      <c r="P9" s="882"/>
      <c r="Q9" s="882"/>
      <c r="R9" s="1408"/>
      <c r="S9" s="866"/>
      <c r="T9" s="866"/>
      <c r="U9" s="867"/>
      <c r="V9" s="868"/>
      <c r="W9" s="866"/>
      <c r="X9" s="866"/>
      <c r="Y9" s="866"/>
      <c r="Z9" s="866"/>
      <c r="AA9" s="873"/>
      <c r="AB9" s="874"/>
      <c r="AC9" s="19"/>
      <c r="AD9" s="244">
        <f>IF($C9=0,COUNTA($C8:$C$8),COUNTA($C$8:$C9))</f>
        <v>1</v>
      </c>
      <c r="AF9" s="59"/>
      <c r="AG9" s="56"/>
    </row>
    <row r="10" spans="1:48" ht="22.9" customHeight="1" thickBot="1">
      <c r="A10" s="1384"/>
      <c r="B10" s="1387"/>
      <c r="C10" s="1390"/>
      <c r="D10" s="1393"/>
      <c r="E10" s="1395" t="s">
        <v>871</v>
      </c>
      <c r="F10" s="706" t="s">
        <v>897</v>
      </c>
      <c r="G10" s="706">
        <v>40</v>
      </c>
      <c r="H10" s="706">
        <f>MROUND(INDEX($C:$C,MATCH(AD10,$AD:$AD,0))*G10/1000,3)</f>
        <v>54</v>
      </c>
      <c r="I10" s="706" t="str">
        <f t="shared" ref="I10:I31" si="1">H10&amp;+"K"</f>
        <v>54K</v>
      </c>
      <c r="J10" s="90"/>
      <c r="K10" s="1397" t="s">
        <v>147</v>
      </c>
      <c r="L10" s="1400"/>
      <c r="M10" s="1400"/>
      <c r="N10" s="884"/>
      <c r="O10" s="882"/>
      <c r="P10" s="882"/>
      <c r="Q10" s="882"/>
      <c r="R10" s="1408"/>
      <c r="S10" s="755"/>
      <c r="T10" s="755"/>
      <c r="U10" s="757"/>
      <c r="V10" s="759"/>
      <c r="W10" s="755"/>
      <c r="X10" s="755"/>
      <c r="Y10" s="755"/>
      <c r="Z10" s="755"/>
      <c r="AA10" s="873"/>
      <c r="AB10" s="874"/>
      <c r="AC10" s="19"/>
      <c r="AD10" s="244">
        <f>IF($C10=0,COUNTA($C$8:$C9),COUNTA($C$8:$C10))</f>
        <v>1</v>
      </c>
      <c r="AF10" s="59"/>
      <c r="AG10" s="56"/>
    </row>
    <row r="11" spans="1:48" ht="22.9" customHeight="1">
      <c r="A11" s="1384"/>
      <c r="B11" s="1387"/>
      <c r="C11" s="1390"/>
      <c r="D11" s="1393"/>
      <c r="E11" s="1404"/>
      <c r="F11" s="193" t="s">
        <v>886</v>
      </c>
      <c r="G11" s="193">
        <v>28</v>
      </c>
      <c r="H11" s="193">
        <f>MROUND(INDEX($C:$C,MATCH(AD11,$AD:$AD,0))*G11/1000,3)</f>
        <v>39</v>
      </c>
      <c r="I11" s="193" t="str">
        <f t="shared" ref="I11" si="2">H11&amp;+"K"</f>
        <v>39K</v>
      </c>
      <c r="J11" s="90"/>
      <c r="K11" s="1403"/>
      <c r="L11" s="1400"/>
      <c r="M11" s="1400"/>
      <c r="N11" s="884"/>
      <c r="O11" s="882"/>
      <c r="P11" s="882"/>
      <c r="Q11" s="882"/>
      <c r="R11" s="1408"/>
      <c r="S11" s="756"/>
      <c r="T11" s="756"/>
      <c r="U11" s="825"/>
      <c r="V11" s="826"/>
      <c r="W11" s="756"/>
      <c r="X11" s="756"/>
      <c r="Y11" s="756"/>
      <c r="Z11" s="756"/>
      <c r="AA11" s="873"/>
      <c r="AB11" s="874"/>
      <c r="AC11" s="19"/>
      <c r="AD11" s="244">
        <f>IF($C11=0,COUNTA($C$8:$C10),COUNTA($C$8:$C11))</f>
        <v>1</v>
      </c>
      <c r="AF11" s="59"/>
      <c r="AG11" s="56"/>
    </row>
    <row r="12" spans="1:48" ht="22.9" customHeight="1">
      <c r="A12" s="1384"/>
      <c r="B12" s="1387"/>
      <c r="C12" s="1390"/>
      <c r="D12" s="1393"/>
      <c r="E12" s="1404"/>
      <c r="F12" s="193" t="s">
        <v>898</v>
      </c>
      <c r="G12" s="193">
        <v>35.5</v>
      </c>
      <c r="H12" s="193">
        <f t="shared" ref="H12:H22" si="3">MROUND(INDEX($C:$C,MATCH(AD12,$AD:$AD,0))*G12/1000,1)</f>
        <v>48</v>
      </c>
      <c r="I12" s="193" t="str">
        <f t="shared" si="1"/>
        <v>48K</v>
      </c>
      <c r="J12" s="93"/>
      <c r="K12" s="1403"/>
      <c r="L12" s="1400"/>
      <c r="M12" s="1400"/>
      <c r="N12" s="884"/>
      <c r="O12" s="882"/>
      <c r="P12" s="882"/>
      <c r="Q12" s="882"/>
      <c r="R12" s="1408"/>
      <c r="S12" s="756"/>
      <c r="T12" s="756"/>
      <c r="U12" s="825"/>
      <c r="V12" s="826"/>
      <c r="W12" s="756"/>
      <c r="X12" s="756"/>
      <c r="Y12" s="756"/>
      <c r="Z12" s="756"/>
      <c r="AA12" s="873"/>
      <c r="AB12" s="874"/>
      <c r="AC12" s="19"/>
      <c r="AD12" s="244">
        <f>IF($C12=0,COUNTA($C$8:$C10),COUNTA($C$8:$C12))</f>
        <v>1</v>
      </c>
      <c r="AF12" s="59"/>
      <c r="AG12" s="56"/>
    </row>
    <row r="13" spans="1:48" ht="22.9" customHeight="1">
      <c r="A13" s="1384"/>
      <c r="B13" s="1387"/>
      <c r="C13" s="1390"/>
      <c r="D13" s="1393"/>
      <c r="E13" s="1404"/>
      <c r="F13" s="193" t="s">
        <v>341</v>
      </c>
      <c r="G13" s="193">
        <v>7</v>
      </c>
      <c r="H13" s="193">
        <f t="shared" si="3"/>
        <v>10</v>
      </c>
      <c r="I13" s="193" t="str">
        <f t="shared" si="1"/>
        <v>10K</v>
      </c>
      <c r="J13" s="93"/>
      <c r="K13" s="1403"/>
      <c r="L13" s="1400"/>
      <c r="M13" s="1400"/>
      <c r="N13" s="884"/>
      <c r="O13" s="882"/>
      <c r="P13" s="882"/>
      <c r="Q13" s="882"/>
      <c r="R13" s="1408"/>
      <c r="S13" s="756"/>
      <c r="T13" s="756"/>
      <c r="U13" s="825"/>
      <c r="V13" s="826"/>
      <c r="W13" s="756"/>
      <c r="X13" s="756"/>
      <c r="Y13" s="756"/>
      <c r="Z13" s="756"/>
      <c r="AA13" s="873"/>
      <c r="AB13" s="874"/>
      <c r="AC13" s="19"/>
      <c r="AD13" s="244">
        <f>IF($C13=0,COUNTA($C$8:$C12),COUNTA($C$8:$C13))</f>
        <v>1</v>
      </c>
      <c r="AF13" s="59"/>
      <c r="AG13" s="56"/>
    </row>
    <row r="14" spans="1:48" ht="22.9" customHeight="1">
      <c r="A14" s="1384"/>
      <c r="B14" s="1387"/>
      <c r="C14" s="1390"/>
      <c r="D14" s="1393"/>
      <c r="E14" s="1404"/>
      <c r="F14" s="193" t="s">
        <v>183</v>
      </c>
      <c r="G14" s="193">
        <v>6</v>
      </c>
      <c r="H14" s="193">
        <f t="shared" si="3"/>
        <v>8</v>
      </c>
      <c r="I14" s="193" t="str">
        <f t="shared" si="1"/>
        <v>8K</v>
      </c>
      <c r="J14" s="93"/>
      <c r="K14" s="1403"/>
      <c r="L14" s="1400"/>
      <c r="M14" s="1400"/>
      <c r="N14" s="884"/>
      <c r="O14" s="882"/>
      <c r="P14" s="882"/>
      <c r="Q14" s="882"/>
      <c r="R14" s="1408"/>
      <c r="S14" s="756"/>
      <c r="T14" s="756"/>
      <c r="U14" s="825"/>
      <c r="V14" s="826"/>
      <c r="W14" s="756"/>
      <c r="X14" s="756"/>
      <c r="Y14" s="756"/>
      <c r="Z14" s="756"/>
      <c r="AA14" s="873"/>
      <c r="AB14" s="874"/>
      <c r="AC14" s="19"/>
      <c r="AD14" s="244">
        <f>IF($C14=0,COUNTA($C$8:$C13),COUNTA($C$8:$C14))</f>
        <v>1</v>
      </c>
      <c r="AF14" s="59"/>
      <c r="AG14" s="56"/>
    </row>
    <row r="15" spans="1:48" ht="22.9" customHeight="1">
      <c r="A15" s="1384"/>
      <c r="B15" s="1387"/>
      <c r="C15" s="1390"/>
      <c r="D15" s="1393"/>
      <c r="E15" s="1404"/>
      <c r="F15" s="193" t="s">
        <v>342</v>
      </c>
      <c r="G15" s="193">
        <v>1</v>
      </c>
      <c r="H15" s="193">
        <f t="shared" si="3"/>
        <v>1</v>
      </c>
      <c r="I15" s="193" t="str">
        <f t="shared" si="1"/>
        <v>1K</v>
      </c>
      <c r="J15" s="93"/>
      <c r="K15" s="1403"/>
      <c r="L15" s="1400"/>
      <c r="M15" s="1400"/>
      <c r="N15" s="884"/>
      <c r="O15" s="882"/>
      <c r="P15" s="882"/>
      <c r="Q15" s="882"/>
      <c r="R15" s="1408"/>
      <c r="S15" s="756"/>
      <c r="T15" s="756"/>
      <c r="U15" s="825"/>
      <c r="V15" s="826"/>
      <c r="W15" s="756"/>
      <c r="X15" s="756"/>
      <c r="Y15" s="756"/>
      <c r="Z15" s="756"/>
      <c r="AA15" s="873"/>
      <c r="AB15" s="874"/>
      <c r="AC15" s="19"/>
      <c r="AD15" s="244">
        <f>IF($C15=0,COUNTA($C$8:$C14),COUNTA($C$8:$C15))</f>
        <v>1</v>
      </c>
      <c r="AF15" s="59"/>
      <c r="AG15" s="56"/>
    </row>
    <row r="16" spans="1:48" ht="22.9" customHeight="1" thickBot="1">
      <c r="A16" s="1384"/>
      <c r="B16" s="1387"/>
      <c r="C16" s="1390"/>
      <c r="D16" s="1393"/>
      <c r="E16" s="1404"/>
      <c r="F16" s="197" t="s">
        <v>899</v>
      </c>
      <c r="G16" s="197">
        <v>0.9</v>
      </c>
      <c r="H16" s="197">
        <f t="shared" si="3"/>
        <v>1</v>
      </c>
      <c r="I16" s="197" t="s">
        <v>152</v>
      </c>
      <c r="J16" s="93"/>
      <c r="K16" s="1403"/>
      <c r="L16" s="1400"/>
      <c r="M16" s="1400"/>
      <c r="N16" s="884"/>
      <c r="O16" s="882"/>
      <c r="P16" s="882"/>
      <c r="Q16" s="882"/>
      <c r="R16" s="1408"/>
      <c r="S16" s="756"/>
      <c r="T16" s="756"/>
      <c r="U16" s="825"/>
      <c r="V16" s="826"/>
      <c r="W16" s="756"/>
      <c r="X16" s="756"/>
      <c r="Y16" s="756"/>
      <c r="Z16" s="756"/>
      <c r="AA16" s="873"/>
      <c r="AB16" s="874"/>
      <c r="AC16" s="19"/>
      <c r="AD16" s="244">
        <f>IF($C16=0,COUNTA($C$8:$C15),COUNTA($C$8:$C16))</f>
        <v>1</v>
      </c>
      <c r="AF16" s="59"/>
      <c r="AG16" s="56"/>
    </row>
    <row r="17" spans="1:33" ht="22.9" hidden="1" customHeight="1">
      <c r="A17" s="1384"/>
      <c r="B17" s="1387"/>
      <c r="C17" s="1390"/>
      <c r="D17" s="1393"/>
      <c r="E17" s="1404"/>
      <c r="F17" s="193"/>
      <c r="G17" s="193"/>
      <c r="H17" s="193">
        <f t="shared" si="3"/>
        <v>0</v>
      </c>
      <c r="I17" s="193" t="str">
        <f t="shared" si="1"/>
        <v>0K</v>
      </c>
      <c r="J17" s="93"/>
      <c r="K17" s="1403"/>
      <c r="L17" s="1400"/>
      <c r="M17" s="1400"/>
      <c r="N17" s="884"/>
      <c r="O17" s="882"/>
      <c r="P17" s="882"/>
      <c r="Q17" s="882"/>
      <c r="R17" s="1408"/>
      <c r="S17" s="756"/>
      <c r="T17" s="756"/>
      <c r="U17" s="825"/>
      <c r="V17" s="826"/>
      <c r="W17" s="756"/>
      <c r="X17" s="756"/>
      <c r="Y17" s="756"/>
      <c r="Z17" s="756"/>
      <c r="AA17" s="873"/>
      <c r="AB17" s="874"/>
      <c r="AC17" s="19"/>
      <c r="AD17" s="244">
        <f>IF($C17=0,COUNTA($C$8:$C16),COUNTA($C$8:$C17))</f>
        <v>1</v>
      </c>
      <c r="AF17" s="59"/>
      <c r="AG17" s="56"/>
    </row>
    <row r="18" spans="1:33" ht="22.9" hidden="1" customHeight="1">
      <c r="A18" s="1384"/>
      <c r="B18" s="1387"/>
      <c r="C18" s="1390"/>
      <c r="D18" s="1393"/>
      <c r="E18" s="1404"/>
      <c r="F18" s="193"/>
      <c r="G18" s="193"/>
      <c r="H18" s="193">
        <f t="shared" si="3"/>
        <v>0</v>
      </c>
      <c r="I18" s="193" t="str">
        <f t="shared" si="1"/>
        <v>0K</v>
      </c>
      <c r="J18" s="93"/>
      <c r="K18" s="1403"/>
      <c r="L18" s="1400"/>
      <c r="M18" s="1400"/>
      <c r="N18" s="884"/>
      <c r="O18" s="882"/>
      <c r="P18" s="882"/>
      <c r="Q18" s="882"/>
      <c r="R18" s="1408"/>
      <c r="S18" s="756"/>
      <c r="T18" s="756"/>
      <c r="U18" s="825"/>
      <c r="V18" s="826"/>
      <c r="W18" s="756"/>
      <c r="X18" s="756"/>
      <c r="Y18" s="756"/>
      <c r="Z18" s="756"/>
      <c r="AA18" s="873"/>
      <c r="AB18" s="874"/>
      <c r="AC18" s="19"/>
      <c r="AD18" s="244">
        <f>IF($C18=0,COUNTA($C$8:$C17),COUNTA($C$8:$C18))</f>
        <v>1</v>
      </c>
      <c r="AF18" s="59"/>
      <c r="AG18" s="56"/>
    </row>
    <row r="19" spans="1:33" ht="22.9" hidden="1" customHeight="1">
      <c r="A19" s="1384"/>
      <c r="B19" s="1387"/>
      <c r="C19" s="1390"/>
      <c r="D19" s="1393"/>
      <c r="E19" s="1404"/>
      <c r="F19" s="193"/>
      <c r="G19" s="193"/>
      <c r="H19" s="193">
        <f t="shared" si="3"/>
        <v>0</v>
      </c>
      <c r="I19" s="193" t="str">
        <f t="shared" si="1"/>
        <v>0K</v>
      </c>
      <c r="J19" s="93"/>
      <c r="K19" s="1403"/>
      <c r="L19" s="1400"/>
      <c r="M19" s="1400"/>
      <c r="N19" s="884"/>
      <c r="O19" s="882"/>
      <c r="P19" s="882"/>
      <c r="Q19" s="882"/>
      <c r="R19" s="1408"/>
      <c r="S19" s="756"/>
      <c r="T19" s="756"/>
      <c r="U19" s="825"/>
      <c r="V19" s="826"/>
      <c r="W19" s="756"/>
      <c r="X19" s="756"/>
      <c r="Y19" s="756"/>
      <c r="Z19" s="756"/>
      <c r="AA19" s="873"/>
      <c r="AB19" s="874"/>
      <c r="AC19" s="19"/>
      <c r="AD19" s="244">
        <f>IF($C19=0,COUNTA($C$8:$C18),COUNTA($C$8:$C19))</f>
        <v>1</v>
      </c>
      <c r="AF19" s="59"/>
      <c r="AG19" s="56"/>
    </row>
    <row r="20" spans="1:33" ht="22.9" hidden="1" customHeight="1" thickBot="1">
      <c r="A20" s="1384"/>
      <c r="B20" s="1387"/>
      <c r="C20" s="1390"/>
      <c r="D20" s="1393"/>
      <c r="E20" s="1396"/>
      <c r="F20" s="123"/>
      <c r="G20" s="123"/>
      <c r="H20" s="123">
        <f t="shared" si="3"/>
        <v>0</v>
      </c>
      <c r="I20" s="124" t="str">
        <f t="shared" si="1"/>
        <v>0K</v>
      </c>
      <c r="J20" s="94"/>
      <c r="K20" s="1398"/>
      <c r="L20" s="1400"/>
      <c r="M20" s="1400"/>
      <c r="N20" s="884"/>
      <c r="O20" s="882"/>
      <c r="P20" s="882"/>
      <c r="Q20" s="882"/>
      <c r="R20" s="1408"/>
      <c r="S20" s="761"/>
      <c r="T20" s="761"/>
      <c r="U20" s="758"/>
      <c r="V20" s="760"/>
      <c r="W20" s="761"/>
      <c r="X20" s="761"/>
      <c r="Y20" s="761"/>
      <c r="Z20" s="761"/>
      <c r="AA20" s="873"/>
      <c r="AB20" s="874"/>
      <c r="AC20" s="19"/>
      <c r="AD20" s="244">
        <f>IF($C20=0,COUNTA($C$8:$C19),COUNTA($C$8:$C20))</f>
        <v>1</v>
      </c>
      <c r="AF20" s="59"/>
      <c r="AG20" s="56"/>
    </row>
    <row r="21" spans="1:33" ht="22.9" customHeight="1">
      <c r="A21" s="1384"/>
      <c r="B21" s="1387"/>
      <c r="C21" s="1390"/>
      <c r="D21" s="1393"/>
      <c r="E21" s="1410" t="s">
        <v>878</v>
      </c>
      <c r="F21" s="147" t="s">
        <v>343</v>
      </c>
      <c r="G21" s="147">
        <v>20</v>
      </c>
      <c r="H21" s="148">
        <f t="shared" si="3"/>
        <v>27</v>
      </c>
      <c r="I21" s="148" t="str">
        <f t="shared" si="1"/>
        <v>27K</v>
      </c>
      <c r="J21" s="25"/>
      <c r="K21" s="1397" t="s">
        <v>246</v>
      </c>
      <c r="L21" s="1400"/>
      <c r="M21" s="1400"/>
      <c r="N21" s="884"/>
      <c r="O21" s="882"/>
      <c r="P21" s="882"/>
      <c r="Q21" s="882"/>
      <c r="R21" s="1408"/>
      <c r="S21" s="755"/>
      <c r="T21" s="755"/>
      <c r="U21" s="757"/>
      <c r="V21" s="759"/>
      <c r="W21" s="755"/>
      <c r="X21" s="755"/>
      <c r="Y21" s="755"/>
      <c r="Z21" s="755"/>
      <c r="AA21" s="873"/>
      <c r="AB21" s="874"/>
      <c r="AC21" s="19"/>
      <c r="AD21" s="244">
        <f>IF($C21=0,COUNTA($C$8:$C20),COUNTA($C$8:$C21))</f>
        <v>1</v>
      </c>
      <c r="AF21" s="59"/>
      <c r="AG21" s="56"/>
    </row>
    <row r="22" spans="1:33" ht="22.9" customHeight="1">
      <c r="A22" s="1384"/>
      <c r="B22" s="1387"/>
      <c r="C22" s="1390"/>
      <c r="D22" s="1393"/>
      <c r="E22" s="1411"/>
      <c r="F22" s="160" t="s">
        <v>900</v>
      </c>
      <c r="G22" s="151">
        <v>7</v>
      </c>
      <c r="H22" s="151">
        <f t="shared" si="3"/>
        <v>10</v>
      </c>
      <c r="I22" s="151" t="str">
        <f t="shared" si="1"/>
        <v>10K</v>
      </c>
      <c r="J22" s="26"/>
      <c r="K22" s="1403"/>
      <c r="L22" s="1400"/>
      <c r="M22" s="1400"/>
      <c r="N22" s="884"/>
      <c r="O22" s="882"/>
      <c r="P22" s="882"/>
      <c r="Q22" s="882"/>
      <c r="R22" s="1408"/>
      <c r="S22" s="756"/>
      <c r="T22" s="756"/>
      <c r="U22" s="825"/>
      <c r="V22" s="826"/>
      <c r="W22" s="756"/>
      <c r="X22" s="756"/>
      <c r="Y22" s="756"/>
      <c r="Z22" s="756"/>
      <c r="AA22" s="873"/>
      <c r="AB22" s="874"/>
      <c r="AC22" s="19"/>
      <c r="AD22" s="244">
        <f>IF($C22=0,COUNTA($C$8:$C21),COUNTA($C$8:$C22))</f>
        <v>1</v>
      </c>
      <c r="AF22" s="59"/>
      <c r="AG22" s="56"/>
    </row>
    <row r="23" spans="1:33" ht="22.9" customHeight="1">
      <c r="A23" s="1384"/>
      <c r="B23" s="1387"/>
      <c r="C23" s="1390"/>
      <c r="D23" s="1393"/>
      <c r="E23" s="1411"/>
      <c r="F23" s="160" t="s">
        <v>887</v>
      </c>
      <c r="G23" s="151">
        <v>51</v>
      </c>
      <c r="H23" s="151">
        <f>MROUND(INDEX($C:$C,MATCH(AD23,$AD:$AD,0))*G23/1000,3)</f>
        <v>69</v>
      </c>
      <c r="I23" s="151" t="str">
        <f t="shared" si="1"/>
        <v>69K</v>
      </c>
      <c r="J23" s="26"/>
      <c r="K23" s="1403"/>
      <c r="L23" s="1400"/>
      <c r="M23" s="1400"/>
      <c r="N23" s="884"/>
      <c r="O23" s="882"/>
      <c r="P23" s="882"/>
      <c r="Q23" s="882"/>
      <c r="R23" s="1408"/>
      <c r="S23" s="756"/>
      <c r="T23" s="756"/>
      <c r="U23" s="825"/>
      <c r="V23" s="826"/>
      <c r="W23" s="756"/>
      <c r="X23" s="756"/>
      <c r="Y23" s="756"/>
      <c r="Z23" s="756"/>
      <c r="AA23" s="873"/>
      <c r="AB23" s="874"/>
      <c r="AC23" s="19"/>
      <c r="AD23" s="244">
        <f>IF($C23=0,COUNTA($C$8:$C22),COUNTA($C$8:$C23))</f>
        <v>1</v>
      </c>
      <c r="AF23" s="59"/>
      <c r="AG23" s="56"/>
    </row>
    <row r="24" spans="1:33" ht="22.9" customHeight="1">
      <c r="A24" s="1384"/>
      <c r="B24" s="1387"/>
      <c r="C24" s="1390"/>
      <c r="D24" s="1393"/>
      <c r="E24" s="1411"/>
      <c r="F24" s="160" t="s">
        <v>345</v>
      </c>
      <c r="G24" s="151">
        <v>6</v>
      </c>
      <c r="H24" s="151">
        <f>MROUND(INDEX($C:$C,MATCH(AD24,$AD:$AD,0))*G24/1000,3)</f>
        <v>9</v>
      </c>
      <c r="I24" s="151" t="str">
        <f t="shared" ref="I24" si="4">H24&amp;+"K"</f>
        <v>9K</v>
      </c>
      <c r="J24" s="26"/>
      <c r="K24" s="1403"/>
      <c r="L24" s="1400"/>
      <c r="M24" s="1400"/>
      <c r="N24" s="884"/>
      <c r="O24" s="882"/>
      <c r="P24" s="882"/>
      <c r="Q24" s="882"/>
      <c r="R24" s="1408"/>
      <c r="S24" s="756"/>
      <c r="T24" s="756"/>
      <c r="U24" s="825"/>
      <c r="V24" s="826"/>
      <c r="W24" s="756"/>
      <c r="X24" s="756"/>
      <c r="Y24" s="756"/>
      <c r="Z24" s="756"/>
      <c r="AA24" s="873"/>
      <c r="AB24" s="874"/>
      <c r="AC24" s="19"/>
      <c r="AD24" s="244">
        <f>IF($C24=0,COUNTA($C$8:$C23),COUNTA($C$8:$C24))</f>
        <v>1</v>
      </c>
      <c r="AF24" s="59"/>
      <c r="AG24" s="56"/>
    </row>
    <row r="25" spans="1:33" ht="22.9" customHeight="1">
      <c r="A25" s="1384"/>
      <c r="B25" s="1387"/>
      <c r="C25" s="1390"/>
      <c r="D25" s="1393"/>
      <c r="E25" s="1411"/>
      <c r="F25" s="157" t="s">
        <v>346</v>
      </c>
      <c r="G25" s="157"/>
      <c r="H25" s="157">
        <f t="shared" ref="H25:H31" si="5">MROUND(INDEX($C:$C,MATCH(AD25,$AD:$AD,0))*G25/1000,1)</f>
        <v>0</v>
      </c>
      <c r="I25" s="157" t="s">
        <v>103</v>
      </c>
      <c r="J25" s="26"/>
      <c r="K25" s="1403"/>
      <c r="L25" s="1400"/>
      <c r="M25" s="1400"/>
      <c r="N25" s="884"/>
      <c r="O25" s="882"/>
      <c r="P25" s="882"/>
      <c r="Q25" s="882"/>
      <c r="R25" s="1408"/>
      <c r="S25" s="756"/>
      <c r="T25" s="756"/>
      <c r="U25" s="825"/>
      <c r="V25" s="826"/>
      <c r="W25" s="756"/>
      <c r="X25" s="756"/>
      <c r="Y25" s="756"/>
      <c r="Z25" s="756"/>
      <c r="AA25" s="873"/>
      <c r="AB25" s="874"/>
      <c r="AC25" s="19"/>
      <c r="AD25" s="244">
        <f>IF($C25=0,COUNTA($C$8:$C23),COUNTA($C$8:$C25))</f>
        <v>1</v>
      </c>
      <c r="AF25" s="59"/>
      <c r="AG25" s="56"/>
    </row>
    <row r="26" spans="1:33" ht="22.9" customHeight="1" thickBot="1">
      <c r="A26" s="1384"/>
      <c r="B26" s="1387"/>
      <c r="C26" s="1390"/>
      <c r="D26" s="1393"/>
      <c r="E26" s="1411"/>
      <c r="F26" s="151" t="s">
        <v>901</v>
      </c>
      <c r="G26" s="151"/>
      <c r="H26" s="151">
        <f t="shared" si="5"/>
        <v>0</v>
      </c>
      <c r="I26" s="151" t="s">
        <v>312</v>
      </c>
      <c r="J26" s="26"/>
      <c r="K26" s="1403"/>
      <c r="L26" s="1400"/>
      <c r="M26" s="1400"/>
      <c r="N26" s="884"/>
      <c r="O26" s="882"/>
      <c r="P26" s="882"/>
      <c r="Q26" s="882"/>
      <c r="R26" s="1408"/>
      <c r="S26" s="756"/>
      <c r="T26" s="756"/>
      <c r="U26" s="825"/>
      <c r="V26" s="826"/>
      <c r="W26" s="756"/>
      <c r="X26" s="756"/>
      <c r="Y26" s="756"/>
      <c r="Z26" s="756"/>
      <c r="AA26" s="873"/>
      <c r="AB26" s="874"/>
      <c r="AC26" s="19"/>
      <c r="AD26" s="244">
        <f>IF($C26=0,COUNTA($C$8:$C25),COUNTA($C$8:$C26))</f>
        <v>1</v>
      </c>
      <c r="AF26" s="59"/>
      <c r="AG26" s="56"/>
    </row>
    <row r="27" spans="1:33" ht="22.9" hidden="1" customHeight="1">
      <c r="A27" s="1384"/>
      <c r="B27" s="1387"/>
      <c r="C27" s="1390"/>
      <c r="D27" s="1393"/>
      <c r="E27" s="1411"/>
      <c r="F27" s="151"/>
      <c r="G27" s="151"/>
      <c r="H27" s="151">
        <f t="shared" si="5"/>
        <v>0</v>
      </c>
      <c r="I27" s="151" t="str">
        <f t="shared" si="1"/>
        <v>0K</v>
      </c>
      <c r="J27" s="26"/>
      <c r="K27" s="1403"/>
      <c r="L27" s="1400"/>
      <c r="M27" s="1400"/>
      <c r="N27" s="884"/>
      <c r="O27" s="882"/>
      <c r="P27" s="882"/>
      <c r="Q27" s="882"/>
      <c r="R27" s="1408"/>
      <c r="S27" s="756"/>
      <c r="T27" s="756"/>
      <c r="U27" s="825"/>
      <c r="V27" s="826"/>
      <c r="W27" s="756"/>
      <c r="X27" s="756"/>
      <c r="Y27" s="756"/>
      <c r="Z27" s="756"/>
      <c r="AA27" s="873"/>
      <c r="AB27" s="874"/>
      <c r="AC27" s="19"/>
      <c r="AD27" s="244">
        <f>IF($C27=0,COUNTA($C$8:$C26),COUNTA($C$8:$C27))</f>
        <v>1</v>
      </c>
      <c r="AF27" s="59"/>
      <c r="AG27" s="56"/>
    </row>
    <row r="28" spans="1:33" ht="22.9" hidden="1" customHeight="1">
      <c r="A28" s="1384"/>
      <c r="B28" s="1387"/>
      <c r="C28" s="1390"/>
      <c r="D28" s="1393"/>
      <c r="E28" s="1411"/>
      <c r="F28" s="151"/>
      <c r="G28" s="151"/>
      <c r="H28" s="151">
        <f t="shared" si="5"/>
        <v>0</v>
      </c>
      <c r="I28" s="151" t="str">
        <f t="shared" si="1"/>
        <v>0K</v>
      </c>
      <c r="J28" s="26"/>
      <c r="K28" s="1403"/>
      <c r="L28" s="1400"/>
      <c r="M28" s="1400"/>
      <c r="N28" s="884"/>
      <c r="O28" s="882"/>
      <c r="P28" s="882"/>
      <c r="Q28" s="882"/>
      <c r="R28" s="1408"/>
      <c r="S28" s="756"/>
      <c r="T28" s="756"/>
      <c r="U28" s="825"/>
      <c r="V28" s="826"/>
      <c r="W28" s="756"/>
      <c r="X28" s="756"/>
      <c r="Y28" s="756"/>
      <c r="Z28" s="756"/>
      <c r="AA28" s="873"/>
      <c r="AB28" s="874"/>
      <c r="AC28" s="19"/>
      <c r="AD28" s="244">
        <f>IF($C28=0,COUNTA($C$8:$C27),COUNTA($C$8:$C28))</f>
        <v>1</v>
      </c>
      <c r="AF28" s="59"/>
      <c r="AG28" s="56"/>
    </row>
    <row r="29" spans="1:33" ht="22.9" hidden="1" customHeight="1">
      <c r="A29" s="1384"/>
      <c r="B29" s="1387"/>
      <c r="C29" s="1390"/>
      <c r="D29" s="1393"/>
      <c r="E29" s="1411"/>
      <c r="F29" s="151"/>
      <c r="G29" s="151"/>
      <c r="H29" s="151">
        <f t="shared" si="5"/>
        <v>0</v>
      </c>
      <c r="I29" s="151" t="str">
        <f t="shared" si="1"/>
        <v>0K</v>
      </c>
      <c r="J29" s="26"/>
      <c r="K29" s="1403"/>
      <c r="L29" s="1400"/>
      <c r="M29" s="1400"/>
      <c r="N29" s="884"/>
      <c r="O29" s="882"/>
      <c r="P29" s="882"/>
      <c r="Q29" s="882"/>
      <c r="R29" s="1408"/>
      <c r="S29" s="756"/>
      <c r="T29" s="756"/>
      <c r="U29" s="825"/>
      <c r="V29" s="826"/>
      <c r="W29" s="756"/>
      <c r="X29" s="756"/>
      <c r="Y29" s="756"/>
      <c r="Z29" s="756"/>
      <c r="AA29" s="873"/>
      <c r="AB29" s="874"/>
      <c r="AC29" s="19"/>
      <c r="AD29" s="244">
        <f>IF($C29=0,COUNTA($C$8:$C28),COUNTA($C$8:$C29))</f>
        <v>1</v>
      </c>
      <c r="AF29" s="59"/>
      <c r="AG29" s="56"/>
    </row>
    <row r="30" spans="1:33" ht="22.9" hidden="1" customHeight="1">
      <c r="A30" s="1384"/>
      <c r="B30" s="1387"/>
      <c r="C30" s="1390"/>
      <c r="D30" s="1393"/>
      <c r="E30" s="1411"/>
      <c r="F30" s="151"/>
      <c r="G30" s="151"/>
      <c r="H30" s="151">
        <f t="shared" si="5"/>
        <v>0</v>
      </c>
      <c r="I30" s="151" t="str">
        <f t="shared" si="1"/>
        <v>0K</v>
      </c>
      <c r="J30" s="26"/>
      <c r="K30" s="1403"/>
      <c r="L30" s="1400"/>
      <c r="M30" s="1400"/>
      <c r="N30" s="884"/>
      <c r="O30" s="882"/>
      <c r="P30" s="882"/>
      <c r="Q30" s="882"/>
      <c r="R30" s="1408"/>
      <c r="S30" s="756"/>
      <c r="T30" s="756"/>
      <c r="U30" s="825"/>
      <c r="V30" s="826"/>
      <c r="W30" s="756"/>
      <c r="X30" s="756"/>
      <c r="Y30" s="756"/>
      <c r="Z30" s="756"/>
      <c r="AA30" s="873"/>
      <c r="AB30" s="874"/>
      <c r="AC30" s="19"/>
      <c r="AD30" s="244">
        <f>IF($C30=0,COUNTA($C$8:$C29),COUNTA($C$8:$C30))</f>
        <v>1</v>
      </c>
      <c r="AF30" s="59"/>
      <c r="AG30" s="56"/>
    </row>
    <row r="31" spans="1:33" ht="22.9" hidden="1" customHeight="1" thickBot="1">
      <c r="A31" s="1384"/>
      <c r="B31" s="1387"/>
      <c r="C31" s="1390"/>
      <c r="D31" s="1393"/>
      <c r="E31" s="1412"/>
      <c r="F31" s="151"/>
      <c r="G31" s="151"/>
      <c r="H31" s="151">
        <f t="shared" si="5"/>
        <v>0</v>
      </c>
      <c r="I31" s="151" t="str">
        <f t="shared" si="1"/>
        <v>0K</v>
      </c>
      <c r="J31" s="88"/>
      <c r="K31" s="1398"/>
      <c r="L31" s="1400"/>
      <c r="M31" s="1400"/>
      <c r="N31" s="884"/>
      <c r="O31" s="882"/>
      <c r="P31" s="882"/>
      <c r="Q31" s="882"/>
      <c r="R31" s="1408"/>
      <c r="S31" s="761"/>
      <c r="T31" s="761"/>
      <c r="U31" s="758"/>
      <c r="V31" s="760"/>
      <c r="W31" s="761"/>
      <c r="X31" s="761"/>
      <c r="Y31" s="761"/>
      <c r="Z31" s="761"/>
      <c r="AA31" s="873"/>
      <c r="AB31" s="874"/>
      <c r="AC31" s="19"/>
      <c r="AD31" s="244">
        <f>IF($C31=0,COUNTA($C$8:$C30),COUNTA($C$8:$C31))</f>
        <v>1</v>
      </c>
      <c r="AF31" s="59"/>
      <c r="AG31" s="56"/>
    </row>
    <row r="32" spans="1:33" ht="22.9" customHeight="1">
      <c r="A32" s="1384"/>
      <c r="B32" s="1387"/>
      <c r="C32" s="1390"/>
      <c r="D32" s="1393"/>
      <c r="E32" s="1395" t="s">
        <v>99</v>
      </c>
      <c r="F32" s="140" t="s">
        <v>324</v>
      </c>
      <c r="G32" s="140">
        <v>70</v>
      </c>
      <c r="H32" s="140">
        <f>IF(MROUND(INDEX($C:$C,MATCH(AD32,$AD:$AD,0))*G32/1000,1)&gt;90,90,MROUND(INDEX($C:$C,MATCH(AD32,$AD:$AD,0))*G32/1000,1))</f>
        <v>90</v>
      </c>
      <c r="I32" s="140" t="s">
        <v>558</v>
      </c>
      <c r="J32" s="90"/>
      <c r="K32" s="1413" t="s">
        <v>76</v>
      </c>
      <c r="L32" s="1400"/>
      <c r="M32" s="1400"/>
      <c r="N32" s="884"/>
      <c r="O32" s="882"/>
      <c r="P32" s="882"/>
      <c r="Q32" s="882"/>
      <c r="R32" s="1408"/>
      <c r="S32" s="755"/>
      <c r="T32" s="755"/>
      <c r="U32" s="757"/>
      <c r="V32" s="759"/>
      <c r="W32" s="755"/>
      <c r="X32" s="755"/>
      <c r="Y32" s="755"/>
      <c r="Z32" s="755"/>
      <c r="AA32" s="873"/>
      <c r="AB32" s="874"/>
      <c r="AC32" s="19"/>
      <c r="AD32" s="244">
        <f>IF($C32=0,COUNTA($C$8:$C31),COUNTA($C$8:$C32))</f>
        <v>1</v>
      </c>
      <c r="AF32" s="59"/>
      <c r="AG32" s="56"/>
    </row>
    <row r="33" spans="1:33" ht="22.9" customHeight="1" thickBot="1">
      <c r="A33" s="1384"/>
      <c r="B33" s="1387"/>
      <c r="C33" s="1390"/>
      <c r="D33" s="1393"/>
      <c r="E33" s="1396"/>
      <c r="F33" s="141" t="s">
        <v>100</v>
      </c>
      <c r="G33" s="141">
        <v>0.4</v>
      </c>
      <c r="H33" s="123">
        <f>MROUND(INDEX($C:$C,MATCH(AD33,$AD:$AD,0))*G33/1000,0.1)</f>
        <v>0.5</v>
      </c>
      <c r="I33" s="123" t="str">
        <f>H33&amp;+"K"</f>
        <v>0.5K</v>
      </c>
      <c r="J33" s="88"/>
      <c r="K33" s="1414"/>
      <c r="L33" s="1400"/>
      <c r="M33" s="1400"/>
      <c r="N33" s="884"/>
      <c r="O33" s="882"/>
      <c r="P33" s="882"/>
      <c r="Q33" s="882"/>
      <c r="R33" s="1408"/>
      <c r="S33" s="761"/>
      <c r="T33" s="761"/>
      <c r="U33" s="758"/>
      <c r="V33" s="760"/>
      <c r="W33" s="761"/>
      <c r="X33" s="761"/>
      <c r="Y33" s="761"/>
      <c r="Z33" s="761"/>
      <c r="AA33" s="873"/>
      <c r="AB33" s="874"/>
      <c r="AC33" s="19"/>
      <c r="AD33" s="244">
        <f>IF($C33=0,COUNTA($C$8:$C32),COUNTA($C$8:$C33))</f>
        <v>1</v>
      </c>
      <c r="AF33" s="59"/>
      <c r="AG33" s="56"/>
    </row>
    <row r="34" spans="1:33" ht="22.9" customHeight="1">
      <c r="A34" s="1384"/>
      <c r="B34" s="1387"/>
      <c r="C34" s="1390"/>
      <c r="D34" s="1393"/>
      <c r="E34" s="1404" t="s">
        <v>347</v>
      </c>
      <c r="F34" s="179" t="s">
        <v>894</v>
      </c>
      <c r="G34" s="151">
        <v>11</v>
      </c>
      <c r="H34" s="190">
        <f>MROUND(INDEX($C:$C,MATCH(AD34,$AD:$AD,0))*G34/1000,1)</f>
        <v>15</v>
      </c>
      <c r="I34" s="190" t="str">
        <f t="shared" ref="I34:I43" si="6">H34&amp;+"K"</f>
        <v>15K</v>
      </c>
      <c r="J34" s="27"/>
      <c r="K34" s="1403" t="s">
        <v>424</v>
      </c>
      <c r="L34" s="1400"/>
      <c r="M34" s="1400"/>
      <c r="N34" s="884"/>
      <c r="O34" s="882"/>
      <c r="P34" s="882"/>
      <c r="Q34" s="882"/>
      <c r="R34" s="1408"/>
      <c r="S34" s="755"/>
      <c r="T34" s="755"/>
      <c r="U34" s="757"/>
      <c r="V34" s="759"/>
      <c r="W34" s="755"/>
      <c r="X34" s="755"/>
      <c r="Y34" s="755"/>
      <c r="Z34" s="755"/>
      <c r="AA34" s="873"/>
      <c r="AB34" s="874"/>
      <c r="AC34" s="19"/>
      <c r="AD34" s="244">
        <f>IF($C34=0,COUNTA($C$8:$C33),COUNTA($C$8:$C34))</f>
        <v>1</v>
      </c>
      <c r="AF34" s="59"/>
      <c r="AG34" s="56"/>
    </row>
    <row r="35" spans="1:33" ht="22.9" customHeight="1">
      <c r="A35" s="1384"/>
      <c r="B35" s="1387"/>
      <c r="C35" s="1390"/>
      <c r="D35" s="1393"/>
      <c r="E35" s="1404"/>
      <c r="F35" s="179" t="s">
        <v>856</v>
      </c>
      <c r="G35" s="151">
        <v>27</v>
      </c>
      <c r="H35" s="151">
        <f>MROUND(INDEX($C:$C,MATCH(AD35,$AD:$AD,0))*G35/1000,1.2)</f>
        <v>37.199999999999996</v>
      </c>
      <c r="I35" s="151" t="str">
        <f t="shared" si="6"/>
        <v>37.2K</v>
      </c>
      <c r="J35" s="26"/>
      <c r="K35" s="1403"/>
      <c r="L35" s="1400"/>
      <c r="M35" s="1400"/>
      <c r="N35" s="884"/>
      <c r="O35" s="882"/>
      <c r="P35" s="882"/>
      <c r="Q35" s="882"/>
      <c r="R35" s="1408"/>
      <c r="S35" s="756"/>
      <c r="T35" s="756"/>
      <c r="U35" s="825"/>
      <c r="V35" s="826"/>
      <c r="W35" s="756"/>
      <c r="X35" s="756"/>
      <c r="Y35" s="756"/>
      <c r="Z35" s="756"/>
      <c r="AA35" s="873"/>
      <c r="AB35" s="874"/>
      <c r="AC35" s="19"/>
      <c r="AD35" s="244">
        <f>IF($C35=0,COUNTA($C$8:$C34),COUNTA($C$8:$C35))</f>
        <v>1</v>
      </c>
      <c r="AF35" s="59"/>
      <c r="AG35" s="56"/>
    </row>
    <row r="36" spans="1:33" ht="22.9" customHeight="1">
      <c r="A36" s="1384"/>
      <c r="B36" s="1387"/>
      <c r="C36" s="1390"/>
      <c r="D36" s="1393"/>
      <c r="E36" s="1405"/>
      <c r="F36" s="179" t="s">
        <v>348</v>
      </c>
      <c r="G36" s="151">
        <v>1.1000000000000001</v>
      </c>
      <c r="H36" s="151">
        <f>MROUND(INDEX($C:$C,MATCH(AD36,$AD:$AD,0))*G36/1000,1)</f>
        <v>1</v>
      </c>
      <c r="I36" s="151" t="str">
        <f t="shared" si="6"/>
        <v>1K</v>
      </c>
      <c r="J36" s="26"/>
      <c r="K36" s="1403"/>
      <c r="L36" s="1400"/>
      <c r="M36" s="1400"/>
      <c r="N36" s="884"/>
      <c r="O36" s="882"/>
      <c r="P36" s="882"/>
      <c r="Q36" s="882"/>
      <c r="R36" s="1408"/>
      <c r="S36" s="756"/>
      <c r="T36" s="756"/>
      <c r="U36" s="825"/>
      <c r="V36" s="826"/>
      <c r="W36" s="756"/>
      <c r="X36" s="756"/>
      <c r="Y36" s="756"/>
      <c r="Z36" s="756"/>
      <c r="AA36" s="873"/>
      <c r="AB36" s="874"/>
      <c r="AC36" s="19"/>
      <c r="AD36" s="244">
        <f>IF($C36=0,COUNTA($C$8:$C35),COUNTA($C$8:$C36))</f>
        <v>1</v>
      </c>
      <c r="AF36" s="59"/>
      <c r="AG36" s="56"/>
    </row>
    <row r="37" spans="1:33" ht="22.9" hidden="1" customHeight="1">
      <c r="A37" s="1384"/>
      <c r="B37" s="1387"/>
      <c r="C37" s="1390"/>
      <c r="D37" s="1393"/>
      <c r="E37" s="1405"/>
      <c r="F37" s="280" t="s">
        <v>902</v>
      </c>
      <c r="G37" s="157">
        <v>0.3</v>
      </c>
      <c r="H37" s="191">
        <v>0.6</v>
      </c>
      <c r="I37" s="191" t="str">
        <f t="shared" si="6"/>
        <v>0.6K</v>
      </c>
      <c r="J37" s="26"/>
      <c r="K37" s="1403"/>
      <c r="L37" s="1400"/>
      <c r="M37" s="1400"/>
      <c r="N37" s="884"/>
      <c r="O37" s="882"/>
      <c r="P37" s="882"/>
      <c r="Q37" s="882"/>
      <c r="R37" s="1408"/>
      <c r="S37" s="756"/>
      <c r="T37" s="756"/>
      <c r="U37" s="825"/>
      <c r="V37" s="826"/>
      <c r="W37" s="756"/>
      <c r="X37" s="756"/>
      <c r="Y37" s="756"/>
      <c r="Z37" s="756"/>
      <c r="AA37" s="873"/>
      <c r="AB37" s="874"/>
      <c r="AC37" s="19"/>
      <c r="AD37" s="244">
        <f>IF($C37=0,COUNTA($C$8:$C36),COUNTA($C$8:$C37))</f>
        <v>1</v>
      </c>
      <c r="AF37" s="59"/>
      <c r="AG37" s="56"/>
    </row>
    <row r="38" spans="1:33" ht="22.9" customHeight="1" thickBot="1">
      <c r="A38" s="1384"/>
      <c r="B38" s="1387"/>
      <c r="C38" s="1390"/>
      <c r="D38" s="1393"/>
      <c r="E38" s="1405"/>
      <c r="F38" s="179" t="s">
        <v>903</v>
      </c>
      <c r="G38" s="151">
        <v>13.2</v>
      </c>
      <c r="H38" s="151">
        <f t="shared" ref="H38:H43" si="7">MROUND(INDEX($C:$C,MATCH(AD38,$AD:$AD,0))*G38/1000,1)</f>
        <v>18</v>
      </c>
      <c r="I38" s="151" t="str">
        <f t="shared" si="6"/>
        <v>18K</v>
      </c>
      <c r="J38" s="26"/>
      <c r="K38" s="1403"/>
      <c r="L38" s="1400"/>
      <c r="M38" s="1400"/>
      <c r="N38" s="884"/>
      <c r="O38" s="882"/>
      <c r="P38" s="882"/>
      <c r="Q38" s="882"/>
      <c r="R38" s="1408"/>
      <c r="S38" s="756"/>
      <c r="T38" s="756"/>
      <c r="U38" s="825"/>
      <c r="V38" s="826"/>
      <c r="W38" s="756"/>
      <c r="X38" s="756"/>
      <c r="Y38" s="756"/>
      <c r="Z38" s="756"/>
      <c r="AA38" s="873"/>
      <c r="AB38" s="874"/>
      <c r="AC38" s="19"/>
      <c r="AD38" s="244">
        <f>IF($C38=0,COUNTA($C$8:$C37),COUNTA($C$8:$C38))</f>
        <v>1</v>
      </c>
      <c r="AF38" s="59"/>
      <c r="AG38" s="56"/>
    </row>
    <row r="39" spans="1:33" ht="22.9" hidden="1" customHeight="1">
      <c r="A39" s="1384"/>
      <c r="B39" s="1387"/>
      <c r="C39" s="1390"/>
      <c r="D39" s="1393"/>
      <c r="E39" s="1405"/>
      <c r="F39" s="190"/>
      <c r="G39" s="190"/>
      <c r="H39" s="190">
        <f t="shared" si="7"/>
        <v>0</v>
      </c>
      <c r="I39" s="190" t="str">
        <f t="shared" si="6"/>
        <v>0K</v>
      </c>
      <c r="J39" s="26"/>
      <c r="K39" s="1403"/>
      <c r="L39" s="1400"/>
      <c r="M39" s="1400"/>
      <c r="N39" s="884"/>
      <c r="O39" s="882"/>
      <c r="P39" s="882"/>
      <c r="Q39" s="882"/>
      <c r="R39" s="1408"/>
      <c r="S39" s="756"/>
      <c r="T39" s="756"/>
      <c r="U39" s="825"/>
      <c r="V39" s="826"/>
      <c r="W39" s="756"/>
      <c r="X39" s="756"/>
      <c r="Y39" s="756"/>
      <c r="Z39" s="756"/>
      <c r="AA39" s="873"/>
      <c r="AB39" s="874"/>
      <c r="AC39" s="19"/>
      <c r="AD39" s="244">
        <f>IF($C39=0,COUNTA($C$8:$C38),COUNTA($C$8:$C39))</f>
        <v>1</v>
      </c>
      <c r="AF39" s="59"/>
      <c r="AG39" s="56"/>
    </row>
    <row r="40" spans="1:33" ht="22.9" hidden="1" customHeight="1">
      <c r="A40" s="1384"/>
      <c r="B40" s="1387"/>
      <c r="C40" s="1390"/>
      <c r="D40" s="1393"/>
      <c r="E40" s="1405"/>
      <c r="F40" s="151"/>
      <c r="G40" s="151"/>
      <c r="H40" s="151">
        <f t="shared" si="7"/>
        <v>0</v>
      </c>
      <c r="I40" s="151" t="str">
        <f t="shared" si="6"/>
        <v>0K</v>
      </c>
      <c r="J40" s="26"/>
      <c r="K40" s="1403"/>
      <c r="L40" s="1400"/>
      <c r="M40" s="1400"/>
      <c r="N40" s="884"/>
      <c r="O40" s="882"/>
      <c r="P40" s="882"/>
      <c r="Q40" s="882"/>
      <c r="R40" s="1408"/>
      <c r="S40" s="756"/>
      <c r="T40" s="756"/>
      <c r="U40" s="825"/>
      <c r="V40" s="826"/>
      <c r="W40" s="756"/>
      <c r="X40" s="756"/>
      <c r="Y40" s="756"/>
      <c r="Z40" s="756"/>
      <c r="AA40" s="873"/>
      <c r="AB40" s="874"/>
      <c r="AC40" s="19"/>
      <c r="AD40" s="244">
        <f>IF($C40=0,COUNTA($C$8:$C39),COUNTA($C$8:$C40))</f>
        <v>1</v>
      </c>
      <c r="AF40" s="59"/>
      <c r="AG40" s="56"/>
    </row>
    <row r="41" spans="1:33" ht="22.9" hidden="1" customHeight="1">
      <c r="A41" s="1384"/>
      <c r="B41" s="1387"/>
      <c r="C41" s="1390"/>
      <c r="D41" s="1393"/>
      <c r="E41" s="1405"/>
      <c r="F41" s="190"/>
      <c r="G41" s="190"/>
      <c r="H41" s="190">
        <f t="shared" si="7"/>
        <v>0</v>
      </c>
      <c r="I41" s="190" t="str">
        <f t="shared" si="6"/>
        <v>0K</v>
      </c>
      <c r="J41" s="26"/>
      <c r="K41" s="1403"/>
      <c r="L41" s="1400"/>
      <c r="M41" s="1400"/>
      <c r="N41" s="884"/>
      <c r="O41" s="882"/>
      <c r="P41" s="882"/>
      <c r="Q41" s="882"/>
      <c r="R41" s="1408"/>
      <c r="S41" s="866"/>
      <c r="T41" s="866"/>
      <c r="U41" s="867"/>
      <c r="V41" s="868"/>
      <c r="W41" s="866"/>
      <c r="X41" s="866"/>
      <c r="Y41" s="866"/>
      <c r="Z41" s="866"/>
      <c r="AA41" s="873"/>
      <c r="AB41" s="874"/>
      <c r="AC41" s="19"/>
      <c r="AD41" s="244">
        <f>IF($C41=0,COUNTA($C$8:$C40),COUNTA($C$8:$C41))</f>
        <v>1</v>
      </c>
      <c r="AF41" s="59"/>
      <c r="AG41" s="56"/>
    </row>
    <row r="42" spans="1:33" ht="22.9" hidden="1" customHeight="1">
      <c r="A42" s="1384"/>
      <c r="B42" s="1387"/>
      <c r="C42" s="1390"/>
      <c r="D42" s="1393"/>
      <c r="E42" s="1405"/>
      <c r="F42" s="151"/>
      <c r="G42" s="151"/>
      <c r="H42" s="151">
        <f t="shared" si="7"/>
        <v>0</v>
      </c>
      <c r="I42" s="151" t="str">
        <f t="shared" si="6"/>
        <v>0K</v>
      </c>
      <c r="J42" s="26"/>
      <c r="K42" s="1403"/>
      <c r="L42" s="1400"/>
      <c r="M42" s="1400"/>
      <c r="N42" s="884"/>
      <c r="O42" s="882"/>
      <c r="P42" s="882"/>
      <c r="Q42" s="882"/>
      <c r="R42" s="1408"/>
      <c r="S42" s="866"/>
      <c r="T42" s="866"/>
      <c r="U42" s="867"/>
      <c r="V42" s="868"/>
      <c r="W42" s="866"/>
      <c r="X42" s="866"/>
      <c r="Y42" s="866"/>
      <c r="Z42" s="866"/>
      <c r="AA42" s="873"/>
      <c r="AB42" s="874"/>
      <c r="AC42" s="19"/>
      <c r="AD42" s="244">
        <f>IF($C42=0,COUNTA($C$8:$C41),COUNTA($C$8:$C42))</f>
        <v>1</v>
      </c>
      <c r="AF42" s="59"/>
      <c r="AG42" s="56"/>
    </row>
    <row r="43" spans="1:33" ht="22.9" hidden="1" customHeight="1" thickBot="1">
      <c r="A43" s="1384"/>
      <c r="B43" s="1387"/>
      <c r="C43" s="1390"/>
      <c r="D43" s="1393"/>
      <c r="E43" s="1404"/>
      <c r="F43" s="125"/>
      <c r="G43" s="125"/>
      <c r="H43" s="125">
        <f t="shared" si="7"/>
        <v>0</v>
      </c>
      <c r="I43" s="125" t="str">
        <f t="shared" si="6"/>
        <v>0K</v>
      </c>
      <c r="J43" s="23"/>
      <c r="K43" s="1403"/>
      <c r="L43" s="1400"/>
      <c r="M43" s="1400"/>
      <c r="N43" s="884"/>
      <c r="O43" s="882"/>
      <c r="P43" s="882"/>
      <c r="Q43" s="882"/>
      <c r="R43" s="1408"/>
      <c r="S43" s="831"/>
      <c r="T43" s="831"/>
      <c r="U43" s="833"/>
      <c r="V43" s="835"/>
      <c r="W43" s="831"/>
      <c r="X43" s="831"/>
      <c r="Y43" s="831"/>
      <c r="Z43" s="831"/>
      <c r="AA43" s="873"/>
      <c r="AB43" s="874"/>
      <c r="AC43" s="19"/>
      <c r="AD43" s="244">
        <f>IF($C43=0,COUNTA($C$8:$C42),COUNTA($C$8:$C43))</f>
        <v>1</v>
      </c>
      <c r="AF43" s="59"/>
      <c r="AG43" s="56"/>
    </row>
    <row r="44" spans="1:33" ht="22.9" customHeight="1" thickBot="1">
      <c r="A44" s="1385"/>
      <c r="B44" s="1388"/>
      <c r="C44" s="1391"/>
      <c r="D44" s="1394"/>
      <c r="E44" s="449" t="s">
        <v>447</v>
      </c>
      <c r="F44" s="1127" t="s">
        <v>600</v>
      </c>
      <c r="G44" s="1128"/>
      <c r="H44" s="1128"/>
      <c r="I44" s="1128"/>
      <c r="J44" s="114"/>
      <c r="K44" s="115" t="s">
        <v>75</v>
      </c>
      <c r="L44" s="1401"/>
      <c r="M44" s="1401"/>
      <c r="N44" s="885"/>
      <c r="O44" s="883"/>
      <c r="P44" s="883"/>
      <c r="Q44" s="883"/>
      <c r="R44" s="1409"/>
      <c r="S44" s="32"/>
      <c r="T44" s="32"/>
      <c r="U44" s="33"/>
      <c r="V44" s="34"/>
      <c r="W44" s="32"/>
      <c r="X44" s="32"/>
      <c r="Y44" s="32"/>
      <c r="Z44" s="32"/>
      <c r="AA44" s="875"/>
      <c r="AB44" s="876"/>
      <c r="AC44" s="19"/>
      <c r="AD44" s="244">
        <f>IF($C44=0,COUNTA($C$8:$C43),COUNTA($C$8:$C44))</f>
        <v>1</v>
      </c>
      <c r="AF44" s="59"/>
      <c r="AG44" s="56"/>
    </row>
    <row r="45" spans="1:33" ht="19.899999999999999" customHeight="1" thickTop="1" thickBot="1">
      <c r="A45" s="1415">
        <f>A8+1</f>
        <v>45587</v>
      </c>
      <c r="B45" s="1416" t="s">
        <v>61</v>
      </c>
      <c r="C45" s="1418">
        <v>1364</v>
      </c>
      <c r="D45" s="1420" t="s">
        <v>87</v>
      </c>
      <c r="E45" s="1421" t="s">
        <v>879</v>
      </c>
      <c r="F45" s="1422" t="str">
        <f>"調理豬排每人1個("&amp;+C45-10&amp;"個)"</f>
        <v>調理豬排每人1個(1354個)</v>
      </c>
      <c r="G45" s="1423"/>
      <c r="H45" s="1423"/>
      <c r="I45" s="1424"/>
      <c r="J45" s="29"/>
      <c r="K45" s="1425" t="s">
        <v>235</v>
      </c>
      <c r="L45" s="1428">
        <v>4.3</v>
      </c>
      <c r="M45" s="1428">
        <v>2.2999999999999998</v>
      </c>
      <c r="N45" s="950">
        <v>1.8</v>
      </c>
      <c r="O45" s="948">
        <v>1.5</v>
      </c>
      <c r="P45" s="948">
        <v>2.5</v>
      </c>
      <c r="Q45" s="948">
        <v>0</v>
      </c>
      <c r="R45" s="1430">
        <f>SUM(L45*70)+(M45*75)+(N45*25)+(O45*60)+(P45*45)+(Q45*150)</f>
        <v>721</v>
      </c>
      <c r="S45" s="830"/>
      <c r="T45" s="830"/>
      <c r="U45" s="832"/>
      <c r="V45" s="834"/>
      <c r="W45" s="830"/>
      <c r="X45" s="830"/>
      <c r="Y45" s="830"/>
      <c r="Z45" s="830"/>
      <c r="AA45" s="806"/>
      <c r="AB45" s="1300"/>
      <c r="AC45" s="30"/>
      <c r="AD45" s="244">
        <f>IF($C45=0,COUNTA($C$8:$C44),COUNTA($C$8:$C45))</f>
        <v>2</v>
      </c>
      <c r="AF45" s="59"/>
      <c r="AG45" s="56"/>
    </row>
    <row r="46" spans="1:33" ht="19.899999999999999" customHeight="1" thickTop="1" thickBot="1">
      <c r="A46" s="1384"/>
      <c r="B46" s="1417"/>
      <c r="C46" s="1390"/>
      <c r="D46" s="1393"/>
      <c r="E46" s="1404"/>
      <c r="F46" s="205" t="s">
        <v>787</v>
      </c>
      <c r="G46" s="158"/>
      <c r="H46" s="158">
        <f t="shared" ref="H46:H56" si="8">MROUND(INDEX($C:$C,MATCH(AD46,$AD:$AD,0))*G46/1000,1)</f>
        <v>0</v>
      </c>
      <c r="I46" s="158" t="s">
        <v>588</v>
      </c>
      <c r="J46" s="31"/>
      <c r="K46" s="1426"/>
      <c r="L46" s="1428"/>
      <c r="M46" s="1428"/>
      <c r="N46" s="950"/>
      <c r="O46" s="948"/>
      <c r="P46" s="948"/>
      <c r="Q46" s="948"/>
      <c r="R46" s="1430"/>
      <c r="S46" s="756"/>
      <c r="T46" s="756"/>
      <c r="U46" s="825"/>
      <c r="V46" s="826"/>
      <c r="W46" s="756"/>
      <c r="X46" s="756"/>
      <c r="Y46" s="756"/>
      <c r="Z46" s="756"/>
      <c r="AA46" s="940"/>
      <c r="AB46" s="941"/>
      <c r="AC46" s="30"/>
      <c r="AD46" s="244">
        <f>IF($C46=0,COUNTA($C$8:$C45),COUNTA($C$8:$C46))</f>
        <v>2</v>
      </c>
      <c r="AF46" s="59"/>
      <c r="AG46" s="56"/>
    </row>
    <row r="47" spans="1:33" ht="19.899999999999999" customHeight="1" thickTop="1" thickBot="1">
      <c r="A47" s="1384"/>
      <c r="B47" s="1417"/>
      <c r="C47" s="1390"/>
      <c r="D47" s="1393"/>
      <c r="E47" s="1404"/>
      <c r="F47" s="152" t="s">
        <v>488</v>
      </c>
      <c r="G47" s="181"/>
      <c r="H47" s="181">
        <f t="shared" si="8"/>
        <v>0</v>
      </c>
      <c r="I47" s="152" t="s">
        <v>197</v>
      </c>
      <c r="J47" s="31"/>
      <c r="K47" s="1426"/>
      <c r="L47" s="1428"/>
      <c r="M47" s="1428"/>
      <c r="N47" s="950"/>
      <c r="O47" s="948"/>
      <c r="P47" s="948"/>
      <c r="Q47" s="948"/>
      <c r="R47" s="1430"/>
      <c r="S47" s="756"/>
      <c r="T47" s="756"/>
      <c r="U47" s="825"/>
      <c r="V47" s="826"/>
      <c r="W47" s="756"/>
      <c r="X47" s="756"/>
      <c r="Y47" s="756"/>
      <c r="Z47" s="756"/>
      <c r="AA47" s="940"/>
      <c r="AB47" s="941"/>
      <c r="AC47" s="30"/>
      <c r="AD47" s="244">
        <f>IF($C47=0,COUNTA($C$8:$C46),COUNTA($C$8:$C47))</f>
        <v>2</v>
      </c>
      <c r="AF47" s="59"/>
      <c r="AG47" s="56"/>
    </row>
    <row r="48" spans="1:33" ht="19.899999999999999" hidden="1" customHeight="1" thickTop="1" thickBot="1">
      <c r="A48" s="1384"/>
      <c r="B48" s="1417"/>
      <c r="C48" s="1390"/>
      <c r="D48" s="1393"/>
      <c r="E48" s="1404"/>
      <c r="F48" s="160"/>
      <c r="G48" s="181"/>
      <c r="H48" s="181">
        <f t="shared" si="8"/>
        <v>0</v>
      </c>
      <c r="I48" s="181" t="str">
        <f t="shared" ref="I48:I78" si="9">H48&amp;+"K"</f>
        <v>0K</v>
      </c>
      <c r="J48" s="31"/>
      <c r="K48" s="1426"/>
      <c r="L48" s="1428"/>
      <c r="M48" s="1428"/>
      <c r="N48" s="950"/>
      <c r="O48" s="948"/>
      <c r="P48" s="948"/>
      <c r="Q48" s="948"/>
      <c r="R48" s="1430"/>
      <c r="S48" s="756"/>
      <c r="T48" s="756"/>
      <c r="U48" s="825"/>
      <c r="V48" s="826"/>
      <c r="W48" s="756"/>
      <c r="X48" s="756"/>
      <c r="Y48" s="756"/>
      <c r="Z48" s="756"/>
      <c r="AA48" s="940"/>
      <c r="AB48" s="941"/>
      <c r="AC48" s="30"/>
      <c r="AD48" s="244">
        <f>IF($C48=0,COUNTA($C$8:$C47),COUNTA($C$8:$C48))</f>
        <v>2</v>
      </c>
      <c r="AF48" s="59"/>
      <c r="AG48" s="56"/>
    </row>
    <row r="49" spans="1:33" ht="19.899999999999999" hidden="1" customHeight="1" thickTop="1" thickBot="1">
      <c r="A49" s="1384"/>
      <c r="B49" s="1417"/>
      <c r="C49" s="1390"/>
      <c r="D49" s="1393"/>
      <c r="E49" s="1404"/>
      <c r="F49" s="151"/>
      <c r="G49" s="181"/>
      <c r="H49" s="181">
        <f t="shared" si="8"/>
        <v>0</v>
      </c>
      <c r="I49" s="181" t="str">
        <f t="shared" si="9"/>
        <v>0K</v>
      </c>
      <c r="J49" s="31"/>
      <c r="K49" s="1426"/>
      <c r="L49" s="1428"/>
      <c r="M49" s="1428"/>
      <c r="N49" s="950"/>
      <c r="O49" s="948"/>
      <c r="P49" s="948"/>
      <c r="Q49" s="948"/>
      <c r="R49" s="1430"/>
      <c r="S49" s="756"/>
      <c r="T49" s="756"/>
      <c r="U49" s="825"/>
      <c r="V49" s="826"/>
      <c r="W49" s="756"/>
      <c r="X49" s="756"/>
      <c r="Y49" s="756"/>
      <c r="Z49" s="756"/>
      <c r="AA49" s="940"/>
      <c r="AB49" s="941"/>
      <c r="AC49" s="30"/>
      <c r="AD49" s="244">
        <f>IF($C49=0,COUNTA($C$8:$C48),COUNTA($C$8:$C49))</f>
        <v>2</v>
      </c>
      <c r="AF49" s="59"/>
      <c r="AG49" s="56"/>
    </row>
    <row r="50" spans="1:33" ht="19.899999999999999" hidden="1" customHeight="1" thickTop="1" thickBot="1">
      <c r="A50" s="1384"/>
      <c r="B50" s="1417"/>
      <c r="C50" s="1390"/>
      <c r="D50" s="1393"/>
      <c r="E50" s="1404"/>
      <c r="F50" s="151"/>
      <c r="G50" s="181"/>
      <c r="H50" s="181">
        <f t="shared" si="8"/>
        <v>0</v>
      </c>
      <c r="I50" s="181" t="str">
        <f t="shared" si="9"/>
        <v>0K</v>
      </c>
      <c r="J50" s="31"/>
      <c r="K50" s="1426"/>
      <c r="L50" s="1428"/>
      <c r="M50" s="1428"/>
      <c r="N50" s="950"/>
      <c r="O50" s="948"/>
      <c r="P50" s="948"/>
      <c r="Q50" s="948"/>
      <c r="R50" s="1430"/>
      <c r="S50" s="756"/>
      <c r="T50" s="756"/>
      <c r="U50" s="825"/>
      <c r="V50" s="826"/>
      <c r="W50" s="756"/>
      <c r="X50" s="756"/>
      <c r="Y50" s="756"/>
      <c r="Z50" s="756"/>
      <c r="AA50" s="940"/>
      <c r="AB50" s="941"/>
      <c r="AC50" s="30"/>
      <c r="AD50" s="244">
        <f>IF($C50=0,COUNTA($C$8:$C49),COUNTA($C$8:$C50))</f>
        <v>2</v>
      </c>
      <c r="AF50" s="59"/>
      <c r="AG50" s="56"/>
    </row>
    <row r="51" spans="1:33" ht="19.899999999999999" hidden="1" customHeight="1" thickTop="1" thickBot="1">
      <c r="A51" s="1384"/>
      <c r="B51" s="1417"/>
      <c r="C51" s="1390"/>
      <c r="D51" s="1393"/>
      <c r="E51" s="1404"/>
      <c r="F51" s="151"/>
      <c r="G51" s="181"/>
      <c r="H51" s="181">
        <f t="shared" si="8"/>
        <v>0</v>
      </c>
      <c r="I51" s="181" t="str">
        <f t="shared" si="9"/>
        <v>0K</v>
      </c>
      <c r="J51" s="31"/>
      <c r="K51" s="1426"/>
      <c r="L51" s="1428"/>
      <c r="M51" s="1428"/>
      <c r="N51" s="950"/>
      <c r="O51" s="948"/>
      <c r="P51" s="948"/>
      <c r="Q51" s="948"/>
      <c r="R51" s="1430"/>
      <c r="S51" s="756"/>
      <c r="T51" s="756"/>
      <c r="U51" s="825"/>
      <c r="V51" s="826"/>
      <c r="W51" s="756"/>
      <c r="X51" s="756"/>
      <c r="Y51" s="756"/>
      <c r="Z51" s="756"/>
      <c r="AA51" s="940"/>
      <c r="AB51" s="941"/>
      <c r="AC51" s="30"/>
      <c r="AD51" s="244">
        <f>IF($C51=0,COUNTA($C$8:$C50),COUNTA($C$8:$C51))</f>
        <v>2</v>
      </c>
      <c r="AF51" s="59"/>
      <c r="AG51" s="56"/>
    </row>
    <row r="52" spans="1:33" ht="19.899999999999999" hidden="1" customHeight="1" thickTop="1" thickBot="1">
      <c r="A52" s="1384"/>
      <c r="B52" s="1417"/>
      <c r="C52" s="1390"/>
      <c r="D52" s="1393"/>
      <c r="E52" s="1404"/>
      <c r="F52" s="151"/>
      <c r="G52" s="181"/>
      <c r="H52" s="181">
        <f t="shared" si="8"/>
        <v>0</v>
      </c>
      <c r="I52" s="181" t="str">
        <f t="shared" si="9"/>
        <v>0K</v>
      </c>
      <c r="J52" s="31"/>
      <c r="K52" s="1426"/>
      <c r="L52" s="1428"/>
      <c r="M52" s="1428"/>
      <c r="N52" s="950"/>
      <c r="O52" s="948"/>
      <c r="P52" s="948"/>
      <c r="Q52" s="948"/>
      <c r="R52" s="1430"/>
      <c r="S52" s="756"/>
      <c r="T52" s="756"/>
      <c r="U52" s="825"/>
      <c r="V52" s="826"/>
      <c r="W52" s="756"/>
      <c r="X52" s="756"/>
      <c r="Y52" s="756"/>
      <c r="Z52" s="756"/>
      <c r="AA52" s="940"/>
      <c r="AB52" s="941"/>
      <c r="AC52" s="30"/>
      <c r="AD52" s="244">
        <f>IF($C52=0,COUNTA($C$8:$C51),COUNTA($C$8:$C52))</f>
        <v>2</v>
      </c>
      <c r="AF52" s="59"/>
      <c r="AG52" s="56"/>
    </row>
    <row r="53" spans="1:33" ht="19.899999999999999" hidden="1" customHeight="1" thickTop="1" thickBot="1">
      <c r="A53" s="1384"/>
      <c r="B53" s="1417"/>
      <c r="C53" s="1390"/>
      <c r="D53" s="1393"/>
      <c r="E53" s="1404"/>
      <c r="F53" s="151"/>
      <c r="G53" s="181"/>
      <c r="H53" s="181">
        <f t="shared" si="8"/>
        <v>0</v>
      </c>
      <c r="I53" s="181" t="str">
        <f t="shared" si="9"/>
        <v>0K</v>
      </c>
      <c r="J53" s="31"/>
      <c r="K53" s="1426"/>
      <c r="L53" s="1428"/>
      <c r="M53" s="1428"/>
      <c r="N53" s="950"/>
      <c r="O53" s="948"/>
      <c r="P53" s="948"/>
      <c r="Q53" s="948"/>
      <c r="R53" s="1430"/>
      <c r="S53" s="756"/>
      <c r="T53" s="756"/>
      <c r="U53" s="825"/>
      <c r="V53" s="826"/>
      <c r="W53" s="756"/>
      <c r="X53" s="756"/>
      <c r="Y53" s="756"/>
      <c r="Z53" s="756"/>
      <c r="AA53" s="940"/>
      <c r="AB53" s="941"/>
      <c r="AC53" s="30"/>
      <c r="AD53" s="244">
        <f>IF($C53=0,COUNTA($C$8:$C52),COUNTA($C$8:$C53))</f>
        <v>2</v>
      </c>
      <c r="AF53" s="59"/>
      <c r="AG53" s="56"/>
    </row>
    <row r="54" spans="1:33" ht="19.899999999999999" hidden="1" customHeight="1" thickTop="1" thickBot="1">
      <c r="A54" s="1384"/>
      <c r="B54" s="1417"/>
      <c r="C54" s="1390"/>
      <c r="D54" s="1393"/>
      <c r="E54" s="1404"/>
      <c r="F54" s="151"/>
      <c r="G54" s="181"/>
      <c r="H54" s="181">
        <f t="shared" si="8"/>
        <v>0</v>
      </c>
      <c r="I54" s="181" t="str">
        <f t="shared" si="9"/>
        <v>0K</v>
      </c>
      <c r="J54" s="31"/>
      <c r="K54" s="1426"/>
      <c r="L54" s="1428"/>
      <c r="M54" s="1428"/>
      <c r="N54" s="950"/>
      <c r="O54" s="948"/>
      <c r="P54" s="948"/>
      <c r="Q54" s="948"/>
      <c r="R54" s="1430"/>
      <c r="S54" s="756"/>
      <c r="T54" s="756"/>
      <c r="U54" s="825"/>
      <c r="V54" s="826"/>
      <c r="W54" s="756"/>
      <c r="X54" s="756"/>
      <c r="Y54" s="756"/>
      <c r="Z54" s="756"/>
      <c r="AA54" s="940"/>
      <c r="AB54" s="941"/>
      <c r="AC54" s="30"/>
      <c r="AD54" s="244">
        <f>IF($C54=0,COUNTA($C$8:$C53),COUNTA($C$8:$C54))</f>
        <v>2</v>
      </c>
      <c r="AF54" s="59"/>
      <c r="AG54" s="56"/>
    </row>
    <row r="55" spans="1:33" ht="19.899999999999999" hidden="1" customHeight="1" thickTop="1" thickBot="1">
      <c r="A55" s="1384"/>
      <c r="B55" s="1417"/>
      <c r="C55" s="1419"/>
      <c r="D55" s="1393"/>
      <c r="E55" s="1396"/>
      <c r="F55" s="190"/>
      <c r="G55" s="190"/>
      <c r="H55" s="190">
        <f t="shared" si="8"/>
        <v>0</v>
      </c>
      <c r="I55" s="255" t="str">
        <f t="shared" si="9"/>
        <v>0K</v>
      </c>
      <c r="J55" s="27"/>
      <c r="K55" s="1427"/>
      <c r="L55" s="1428"/>
      <c r="M55" s="1428"/>
      <c r="N55" s="950"/>
      <c r="O55" s="948"/>
      <c r="P55" s="948"/>
      <c r="Q55" s="948"/>
      <c r="R55" s="1430"/>
      <c r="S55" s="756"/>
      <c r="T55" s="756"/>
      <c r="U55" s="825"/>
      <c r="V55" s="826"/>
      <c r="W55" s="756"/>
      <c r="X55" s="756"/>
      <c r="Y55" s="756"/>
      <c r="Z55" s="756"/>
      <c r="AA55" s="940"/>
      <c r="AB55" s="941"/>
      <c r="AC55" s="30"/>
      <c r="AD55" s="244">
        <f>IF($C55=0,COUNTA($C$8:$C54),COUNTA($C$8:$C55))</f>
        <v>2</v>
      </c>
      <c r="AF55" s="59"/>
      <c r="AG55" s="56"/>
    </row>
    <row r="56" spans="1:33" ht="22.9" customHeight="1" thickTop="1" thickBot="1">
      <c r="A56" s="1384"/>
      <c r="B56" s="1417"/>
      <c r="C56" s="1419"/>
      <c r="D56" s="1393"/>
      <c r="E56" s="1395" t="s">
        <v>350</v>
      </c>
      <c r="F56" s="142" t="s">
        <v>335</v>
      </c>
      <c r="G56" s="142">
        <v>6.5</v>
      </c>
      <c r="H56" s="150">
        <f t="shared" si="8"/>
        <v>9</v>
      </c>
      <c r="I56" s="150" t="str">
        <f>MROUND(H56,1)&amp;+"k"</f>
        <v>9k</v>
      </c>
      <c r="J56" s="90"/>
      <c r="K56" s="1413" t="s">
        <v>337</v>
      </c>
      <c r="L56" s="1428"/>
      <c r="M56" s="1428"/>
      <c r="N56" s="950"/>
      <c r="O56" s="948"/>
      <c r="P56" s="948"/>
      <c r="Q56" s="948"/>
      <c r="R56" s="1430"/>
      <c r="S56" s="755"/>
      <c r="T56" s="755"/>
      <c r="U56" s="757"/>
      <c r="V56" s="759"/>
      <c r="W56" s="755"/>
      <c r="X56" s="755"/>
      <c r="Y56" s="755"/>
      <c r="Z56" s="755"/>
      <c r="AA56" s="940"/>
      <c r="AB56" s="941"/>
      <c r="AC56" s="30"/>
      <c r="AD56" s="244">
        <f>IF($C56=0,COUNTA($C$8:$C55),COUNTA($C$8:$C56))</f>
        <v>2</v>
      </c>
      <c r="AF56" s="59"/>
      <c r="AG56" s="56"/>
    </row>
    <row r="57" spans="1:33" ht="22.9" customHeight="1" thickTop="1" thickBot="1">
      <c r="A57" s="1384"/>
      <c r="B57" s="1417"/>
      <c r="C57" s="1419"/>
      <c r="D57" s="1393"/>
      <c r="E57" s="1404"/>
      <c r="F57" s="146" t="s">
        <v>336</v>
      </c>
      <c r="G57" s="152">
        <v>64</v>
      </c>
      <c r="H57" s="279">
        <f>MROUND(INDEX($C:$C,MATCH(AD57,$AD:$AD,0))*G57/1000,3)</f>
        <v>87</v>
      </c>
      <c r="I57" s="279" t="str">
        <f>MROUND(H57,1)&amp;+"k"</f>
        <v>87k</v>
      </c>
      <c r="J57" s="93"/>
      <c r="K57" s="1403"/>
      <c r="L57" s="1428"/>
      <c r="M57" s="1428"/>
      <c r="N57" s="950"/>
      <c r="O57" s="948"/>
      <c r="P57" s="948"/>
      <c r="Q57" s="948"/>
      <c r="R57" s="1430"/>
      <c r="S57" s="756"/>
      <c r="T57" s="756"/>
      <c r="U57" s="825"/>
      <c r="V57" s="826"/>
      <c r="W57" s="756"/>
      <c r="X57" s="756"/>
      <c r="Y57" s="756"/>
      <c r="Z57" s="756"/>
      <c r="AA57" s="940"/>
      <c r="AB57" s="941"/>
      <c r="AC57" s="30"/>
      <c r="AD57" s="244">
        <f>IF($C57=0,COUNTA($C$8:$C56),COUNTA($C$8:$C57))</f>
        <v>2</v>
      </c>
      <c r="AF57" s="59"/>
      <c r="AG57" s="56"/>
    </row>
    <row r="58" spans="1:33" ht="22.9" customHeight="1" thickTop="1" thickBot="1">
      <c r="A58" s="1384"/>
      <c r="B58" s="1417"/>
      <c r="C58" s="1419"/>
      <c r="D58" s="1393"/>
      <c r="E58" s="1404"/>
      <c r="F58" s="152" t="s">
        <v>101</v>
      </c>
      <c r="G58" s="152">
        <v>6</v>
      </c>
      <c r="H58" s="174">
        <f t="shared" ref="H58:H74" si="10">MROUND(INDEX($C:$C,MATCH(AD58,$AD:$AD,0))*G58/1000,1)</f>
        <v>8</v>
      </c>
      <c r="I58" s="174" t="str">
        <f>MROUND(H58,1)&amp;+"k"</f>
        <v>8k</v>
      </c>
      <c r="J58" s="90"/>
      <c r="K58" s="1403"/>
      <c r="L58" s="1428"/>
      <c r="M58" s="1428"/>
      <c r="N58" s="950"/>
      <c r="O58" s="948"/>
      <c r="P58" s="948"/>
      <c r="Q58" s="948"/>
      <c r="R58" s="1430"/>
      <c r="S58" s="756"/>
      <c r="T58" s="756"/>
      <c r="U58" s="825"/>
      <c r="V58" s="826"/>
      <c r="W58" s="756"/>
      <c r="X58" s="756"/>
      <c r="Y58" s="756"/>
      <c r="Z58" s="756"/>
      <c r="AA58" s="940"/>
      <c r="AB58" s="941"/>
      <c r="AC58" s="30"/>
      <c r="AD58" s="244">
        <f>IF($C58=0,COUNTA($C$8:$C56),COUNTA($C$8:$C58))</f>
        <v>2</v>
      </c>
      <c r="AF58" s="59"/>
      <c r="AG58" s="56"/>
    </row>
    <row r="59" spans="1:33" ht="22.9" customHeight="1" thickTop="1" thickBot="1">
      <c r="A59" s="1384"/>
      <c r="B59" s="1417"/>
      <c r="C59" s="1419"/>
      <c r="D59" s="1393"/>
      <c r="E59" s="1404"/>
      <c r="F59" s="152" t="s">
        <v>174</v>
      </c>
      <c r="G59" s="152">
        <v>6</v>
      </c>
      <c r="H59" s="174">
        <f t="shared" si="10"/>
        <v>8</v>
      </c>
      <c r="I59" s="174" t="str">
        <f>MROUND(H59,1)&amp;+"k"</f>
        <v>8k</v>
      </c>
      <c r="J59" s="90"/>
      <c r="K59" s="1403"/>
      <c r="L59" s="1428"/>
      <c r="M59" s="1428"/>
      <c r="N59" s="950"/>
      <c r="O59" s="948"/>
      <c r="P59" s="948"/>
      <c r="Q59" s="948"/>
      <c r="R59" s="1430"/>
      <c r="S59" s="756"/>
      <c r="T59" s="756"/>
      <c r="U59" s="825"/>
      <c r="V59" s="826"/>
      <c r="W59" s="756"/>
      <c r="X59" s="756"/>
      <c r="Y59" s="756"/>
      <c r="Z59" s="756"/>
      <c r="AA59" s="940"/>
      <c r="AB59" s="941"/>
      <c r="AC59" s="30"/>
      <c r="AD59" s="244">
        <f>IF($C59=0,COUNTA($C$8:$C57),COUNTA($C$8:$C59))</f>
        <v>2</v>
      </c>
      <c r="AF59" s="59"/>
      <c r="AG59" s="56"/>
    </row>
    <row r="60" spans="1:33" ht="22.9" customHeight="1" thickTop="1" thickBot="1">
      <c r="A60" s="1384"/>
      <c r="B60" s="1417"/>
      <c r="C60" s="1419"/>
      <c r="D60" s="1393"/>
      <c r="E60" s="1404"/>
      <c r="F60" s="152" t="s">
        <v>126</v>
      </c>
      <c r="G60" s="152">
        <v>2</v>
      </c>
      <c r="H60" s="174">
        <f t="shared" si="10"/>
        <v>3</v>
      </c>
      <c r="I60" s="174" t="str">
        <f>MROUND(H60,1)&amp;+"k"</f>
        <v>3k</v>
      </c>
      <c r="J60" s="90"/>
      <c r="K60" s="1403"/>
      <c r="L60" s="1428"/>
      <c r="M60" s="1428"/>
      <c r="N60" s="950"/>
      <c r="O60" s="948"/>
      <c r="P60" s="948"/>
      <c r="Q60" s="948"/>
      <c r="R60" s="1430"/>
      <c r="S60" s="756"/>
      <c r="T60" s="756"/>
      <c r="U60" s="825"/>
      <c r="V60" s="826"/>
      <c r="W60" s="756"/>
      <c r="X60" s="756"/>
      <c r="Y60" s="756"/>
      <c r="Z60" s="756"/>
      <c r="AA60" s="940"/>
      <c r="AB60" s="941"/>
      <c r="AC60" s="30"/>
      <c r="AD60" s="244">
        <f>IF($C60=0,COUNTA($C$8:$C58),COUNTA($C$8:$C60))</f>
        <v>2</v>
      </c>
      <c r="AF60" s="59"/>
      <c r="AG60" s="56"/>
    </row>
    <row r="61" spans="1:33" ht="19.899999999999999" hidden="1" customHeight="1" thickTop="1" thickBot="1">
      <c r="A61" s="1384"/>
      <c r="B61" s="1417"/>
      <c r="C61" s="1419"/>
      <c r="D61" s="1393"/>
      <c r="E61" s="1404"/>
      <c r="F61" s="151"/>
      <c r="G61" s="151"/>
      <c r="H61" s="174">
        <f t="shared" si="10"/>
        <v>0</v>
      </c>
      <c r="I61" s="193" t="str">
        <f t="shared" si="9"/>
        <v>0K</v>
      </c>
      <c r="J61" s="93"/>
      <c r="K61" s="1403"/>
      <c r="L61" s="1428"/>
      <c r="M61" s="1428"/>
      <c r="N61" s="950"/>
      <c r="O61" s="948"/>
      <c r="P61" s="948"/>
      <c r="Q61" s="948"/>
      <c r="R61" s="1430"/>
      <c r="S61" s="756"/>
      <c r="T61" s="756"/>
      <c r="U61" s="825"/>
      <c r="V61" s="826"/>
      <c r="W61" s="756"/>
      <c r="X61" s="756"/>
      <c r="Y61" s="756"/>
      <c r="Z61" s="756"/>
      <c r="AA61" s="940"/>
      <c r="AB61" s="941"/>
      <c r="AC61" s="30"/>
      <c r="AD61" s="244">
        <f>IF($C61=0,COUNTA($C$8:$C60),COUNTA($C$8:$C61))</f>
        <v>2</v>
      </c>
      <c r="AF61" s="59"/>
      <c r="AG61" s="56"/>
    </row>
    <row r="62" spans="1:33" ht="19.899999999999999" hidden="1" customHeight="1" thickTop="1" thickBot="1">
      <c r="A62" s="1384"/>
      <c r="B62" s="1417"/>
      <c r="C62" s="1419"/>
      <c r="D62" s="1393"/>
      <c r="E62" s="1404"/>
      <c r="F62" s="151"/>
      <c r="G62" s="151"/>
      <c r="H62" s="174">
        <f t="shared" si="10"/>
        <v>0</v>
      </c>
      <c r="I62" s="193" t="str">
        <f t="shared" si="9"/>
        <v>0K</v>
      </c>
      <c r="J62" s="93"/>
      <c r="K62" s="1403"/>
      <c r="L62" s="1428"/>
      <c r="M62" s="1428"/>
      <c r="N62" s="950"/>
      <c r="O62" s="948"/>
      <c r="P62" s="948"/>
      <c r="Q62" s="948"/>
      <c r="R62" s="1430"/>
      <c r="S62" s="756"/>
      <c r="T62" s="756"/>
      <c r="U62" s="825"/>
      <c r="V62" s="826"/>
      <c r="W62" s="756"/>
      <c r="X62" s="756"/>
      <c r="Y62" s="756"/>
      <c r="Z62" s="756"/>
      <c r="AA62" s="940"/>
      <c r="AB62" s="941"/>
      <c r="AC62" s="30"/>
      <c r="AD62" s="244">
        <f>IF($C62=0,COUNTA($C$8:$C61),COUNTA($C$8:$C62))</f>
        <v>2</v>
      </c>
      <c r="AF62" s="59"/>
      <c r="AG62" s="56"/>
    </row>
    <row r="63" spans="1:33" ht="19.899999999999999" hidden="1" customHeight="1" thickTop="1" thickBot="1">
      <c r="A63" s="1384"/>
      <c r="B63" s="1417"/>
      <c r="C63" s="1419"/>
      <c r="D63" s="1393"/>
      <c r="E63" s="1404"/>
      <c r="F63" s="151"/>
      <c r="G63" s="151"/>
      <c r="H63" s="174">
        <f t="shared" si="10"/>
        <v>0</v>
      </c>
      <c r="I63" s="193" t="str">
        <f t="shared" si="9"/>
        <v>0K</v>
      </c>
      <c r="J63" s="93"/>
      <c r="K63" s="1403"/>
      <c r="L63" s="1428"/>
      <c r="M63" s="1428"/>
      <c r="N63" s="950"/>
      <c r="O63" s="948"/>
      <c r="P63" s="948"/>
      <c r="Q63" s="948"/>
      <c r="R63" s="1430"/>
      <c r="S63" s="756"/>
      <c r="T63" s="756"/>
      <c r="U63" s="825"/>
      <c r="V63" s="826"/>
      <c r="W63" s="756"/>
      <c r="X63" s="756"/>
      <c r="Y63" s="756"/>
      <c r="Z63" s="756"/>
      <c r="AA63" s="940"/>
      <c r="AB63" s="941"/>
      <c r="AC63" s="30"/>
      <c r="AD63" s="244">
        <f>IF($C63=0,COUNTA($C$8:$C62),COUNTA($C$8:$C63))</f>
        <v>2</v>
      </c>
      <c r="AF63" s="59"/>
      <c r="AG63" s="56"/>
    </row>
    <row r="64" spans="1:33" ht="19.899999999999999" hidden="1" customHeight="1" thickTop="1" thickBot="1">
      <c r="A64" s="1384"/>
      <c r="B64" s="1417"/>
      <c r="C64" s="1419"/>
      <c r="D64" s="1393"/>
      <c r="E64" s="1404"/>
      <c r="F64" s="151"/>
      <c r="G64" s="151"/>
      <c r="H64" s="174">
        <f t="shared" si="10"/>
        <v>0</v>
      </c>
      <c r="I64" s="193" t="str">
        <f t="shared" si="9"/>
        <v>0K</v>
      </c>
      <c r="J64" s="93"/>
      <c r="K64" s="1403"/>
      <c r="L64" s="1428"/>
      <c r="M64" s="1428"/>
      <c r="N64" s="950"/>
      <c r="O64" s="948"/>
      <c r="P64" s="948"/>
      <c r="Q64" s="948"/>
      <c r="R64" s="1430"/>
      <c r="S64" s="756"/>
      <c r="T64" s="756"/>
      <c r="U64" s="825"/>
      <c r="V64" s="826"/>
      <c r="W64" s="756"/>
      <c r="X64" s="756"/>
      <c r="Y64" s="756"/>
      <c r="Z64" s="756"/>
      <c r="AA64" s="940"/>
      <c r="AB64" s="941"/>
      <c r="AC64" s="30"/>
      <c r="AD64" s="244">
        <f>IF($C64=0,COUNTA($C$8:$C63),COUNTA($C$8:$C64))</f>
        <v>2</v>
      </c>
      <c r="AF64" s="59"/>
      <c r="AG64" s="56"/>
    </row>
    <row r="65" spans="1:33" ht="19.899999999999999" hidden="1" customHeight="1" thickTop="1" thickBot="1">
      <c r="A65" s="1384"/>
      <c r="B65" s="1417"/>
      <c r="C65" s="1419"/>
      <c r="D65" s="1393"/>
      <c r="E65" s="1404"/>
      <c r="F65" s="151"/>
      <c r="G65" s="151"/>
      <c r="H65" s="174">
        <f t="shared" si="10"/>
        <v>0</v>
      </c>
      <c r="I65" s="193" t="str">
        <f t="shared" si="9"/>
        <v>0K</v>
      </c>
      <c r="J65" s="93"/>
      <c r="K65" s="1403"/>
      <c r="L65" s="1428"/>
      <c r="M65" s="1428"/>
      <c r="N65" s="950"/>
      <c r="O65" s="948"/>
      <c r="P65" s="948"/>
      <c r="Q65" s="948"/>
      <c r="R65" s="1430"/>
      <c r="S65" s="756"/>
      <c r="T65" s="756"/>
      <c r="U65" s="825"/>
      <c r="V65" s="826"/>
      <c r="W65" s="756"/>
      <c r="X65" s="756"/>
      <c r="Y65" s="756"/>
      <c r="Z65" s="756"/>
      <c r="AA65" s="940"/>
      <c r="AB65" s="941"/>
      <c r="AC65" s="30"/>
      <c r="AD65" s="244">
        <f>IF($C65=0,COUNTA($C$8:$C64),COUNTA($C$8:$C65))</f>
        <v>2</v>
      </c>
      <c r="AF65" s="59"/>
      <c r="AG65" s="56"/>
    </row>
    <row r="66" spans="1:33" ht="19.899999999999999" hidden="1" customHeight="1" thickTop="1" thickBot="1">
      <c r="A66" s="1384"/>
      <c r="B66" s="1417"/>
      <c r="C66" s="1419"/>
      <c r="D66" s="1393"/>
      <c r="E66" s="1396"/>
      <c r="F66" s="151"/>
      <c r="G66" s="151"/>
      <c r="H66" s="174">
        <f t="shared" si="10"/>
        <v>0</v>
      </c>
      <c r="I66" s="193" t="str">
        <f t="shared" si="9"/>
        <v>0K</v>
      </c>
      <c r="J66" s="93"/>
      <c r="K66" s="1403"/>
      <c r="L66" s="1428"/>
      <c r="M66" s="1428"/>
      <c r="N66" s="950"/>
      <c r="O66" s="948"/>
      <c r="P66" s="948"/>
      <c r="Q66" s="948"/>
      <c r="R66" s="1430"/>
      <c r="S66" s="761"/>
      <c r="T66" s="761"/>
      <c r="U66" s="758"/>
      <c r="V66" s="760"/>
      <c r="W66" s="761"/>
      <c r="X66" s="761"/>
      <c r="Y66" s="761"/>
      <c r="Z66" s="761"/>
      <c r="AA66" s="940"/>
      <c r="AB66" s="941"/>
      <c r="AC66" s="30"/>
      <c r="AD66" s="244">
        <f>IF($C66=0,COUNTA($C$8:$C65),COUNTA($C$8:$C66))</f>
        <v>2</v>
      </c>
      <c r="AF66" s="59"/>
      <c r="AG66" s="56"/>
    </row>
    <row r="67" spans="1:33" ht="22.9" customHeight="1" thickTop="1" thickBot="1">
      <c r="A67" s="1384"/>
      <c r="B67" s="1417"/>
      <c r="C67" s="1419"/>
      <c r="D67" s="1393"/>
      <c r="E67" s="1395" t="s">
        <v>99</v>
      </c>
      <c r="F67" s="140" t="s">
        <v>324</v>
      </c>
      <c r="G67" s="140">
        <v>70</v>
      </c>
      <c r="H67" s="174">
        <f t="shared" si="10"/>
        <v>95</v>
      </c>
      <c r="I67" s="140" t="s">
        <v>559</v>
      </c>
      <c r="J67" s="90"/>
      <c r="K67" s="1425" t="s">
        <v>76</v>
      </c>
      <c r="L67" s="1428"/>
      <c r="M67" s="1428"/>
      <c r="N67" s="950"/>
      <c r="O67" s="948"/>
      <c r="P67" s="948"/>
      <c r="Q67" s="948"/>
      <c r="R67" s="1430"/>
      <c r="S67" s="755"/>
      <c r="T67" s="755"/>
      <c r="U67" s="757"/>
      <c r="V67" s="759"/>
      <c r="W67" s="755"/>
      <c r="X67" s="755"/>
      <c r="Y67" s="755"/>
      <c r="Z67" s="755"/>
      <c r="AA67" s="940"/>
      <c r="AB67" s="941"/>
      <c r="AC67" s="30"/>
      <c r="AD67" s="244">
        <f>IF($C67=0,COUNTA($C$8:$C66),COUNTA($C$8:$C67))</f>
        <v>2</v>
      </c>
      <c r="AF67" s="59"/>
      <c r="AG67" s="56"/>
    </row>
    <row r="68" spans="1:33" ht="22.9" customHeight="1" thickTop="1" thickBot="1">
      <c r="A68" s="1384"/>
      <c r="B68" s="1417"/>
      <c r="C68" s="1419"/>
      <c r="D68" s="1393"/>
      <c r="E68" s="1396"/>
      <c r="F68" s="141" t="s">
        <v>100</v>
      </c>
      <c r="G68" s="141">
        <v>0.4</v>
      </c>
      <c r="H68" s="174">
        <f t="shared" si="10"/>
        <v>1</v>
      </c>
      <c r="I68" s="123" t="str">
        <f>H68&amp;+"K"</f>
        <v>1K</v>
      </c>
      <c r="J68" s="88"/>
      <c r="K68" s="1429"/>
      <c r="L68" s="1428"/>
      <c r="M68" s="1428"/>
      <c r="N68" s="950"/>
      <c r="O68" s="948"/>
      <c r="P68" s="948"/>
      <c r="Q68" s="948"/>
      <c r="R68" s="1430"/>
      <c r="S68" s="761"/>
      <c r="T68" s="761"/>
      <c r="U68" s="758"/>
      <c r="V68" s="760"/>
      <c r="W68" s="761"/>
      <c r="X68" s="761"/>
      <c r="Y68" s="761"/>
      <c r="Z68" s="761"/>
      <c r="AA68" s="940"/>
      <c r="AB68" s="941"/>
      <c r="AC68" s="30"/>
      <c r="AD68" s="244">
        <f>IF($C68=0,COUNTA($C$8:$C67),COUNTA($C$8:$C68))</f>
        <v>2</v>
      </c>
      <c r="AF68" s="59"/>
      <c r="AG68" s="56"/>
    </row>
    <row r="69" spans="1:33" ht="22.9" customHeight="1" thickTop="1" thickBot="1">
      <c r="A69" s="1384"/>
      <c r="B69" s="1417"/>
      <c r="C69" s="1419"/>
      <c r="D69" s="1393"/>
      <c r="E69" s="1395" t="s">
        <v>877</v>
      </c>
      <c r="F69" s="142" t="s">
        <v>888</v>
      </c>
      <c r="G69" s="149">
        <v>19.5</v>
      </c>
      <c r="H69" s="148">
        <f t="shared" si="10"/>
        <v>27</v>
      </c>
      <c r="I69" s="140" t="str">
        <f t="shared" si="9"/>
        <v>27K</v>
      </c>
      <c r="J69" s="25"/>
      <c r="K69" s="1431" t="s">
        <v>851</v>
      </c>
      <c r="L69" s="1428"/>
      <c r="M69" s="1428"/>
      <c r="N69" s="950"/>
      <c r="O69" s="948"/>
      <c r="P69" s="948"/>
      <c r="Q69" s="948"/>
      <c r="R69" s="1430"/>
      <c r="S69" s="755"/>
      <c r="T69" s="755"/>
      <c r="U69" s="757"/>
      <c r="V69" s="759"/>
      <c r="W69" s="755"/>
      <c r="X69" s="755"/>
      <c r="Y69" s="755"/>
      <c r="Z69" s="755"/>
      <c r="AA69" s="940"/>
      <c r="AB69" s="941"/>
      <c r="AC69" s="30"/>
      <c r="AD69" s="244">
        <f>IF($C69=0,COUNTA($C$8:$C68),COUNTA($C$8:$C69))</f>
        <v>2</v>
      </c>
      <c r="AF69" s="59"/>
      <c r="AG69" s="56"/>
    </row>
    <row r="70" spans="1:33" ht="22.9" customHeight="1" thickTop="1" thickBot="1">
      <c r="A70" s="1384"/>
      <c r="B70" s="1417"/>
      <c r="C70" s="1419"/>
      <c r="D70" s="1393"/>
      <c r="E70" s="1404"/>
      <c r="F70" s="160" t="s">
        <v>786</v>
      </c>
      <c r="G70" s="179">
        <v>3</v>
      </c>
      <c r="H70" s="179">
        <f t="shared" si="10"/>
        <v>4</v>
      </c>
      <c r="I70" s="234" t="str">
        <f t="shared" si="9"/>
        <v>4K</v>
      </c>
      <c r="J70" s="21"/>
      <c r="K70" s="1432"/>
      <c r="L70" s="1428"/>
      <c r="M70" s="1428"/>
      <c r="N70" s="950"/>
      <c r="O70" s="948"/>
      <c r="P70" s="948"/>
      <c r="Q70" s="948"/>
      <c r="R70" s="1430"/>
      <c r="S70" s="756"/>
      <c r="T70" s="756"/>
      <c r="U70" s="825"/>
      <c r="V70" s="826"/>
      <c r="W70" s="756"/>
      <c r="X70" s="756"/>
      <c r="Y70" s="756"/>
      <c r="Z70" s="756"/>
      <c r="AA70" s="940"/>
      <c r="AB70" s="941"/>
      <c r="AC70" s="30"/>
      <c r="AD70" s="244">
        <f>IF($C70=0,COUNTA($C$8:$C69),COUNTA($C$8:$C70))</f>
        <v>2</v>
      </c>
      <c r="AF70" s="59"/>
      <c r="AG70" s="56"/>
    </row>
    <row r="71" spans="1:33" ht="22.9" customHeight="1" thickTop="1" thickBot="1">
      <c r="A71" s="1384"/>
      <c r="B71" s="1417"/>
      <c r="C71" s="1419"/>
      <c r="D71" s="1393"/>
      <c r="E71" s="1404"/>
      <c r="F71" s="179" t="s">
        <v>848</v>
      </c>
      <c r="G71" s="179">
        <v>3</v>
      </c>
      <c r="H71" s="179">
        <f t="shared" si="10"/>
        <v>4</v>
      </c>
      <c r="I71" s="234" t="str">
        <f t="shared" si="9"/>
        <v>4K</v>
      </c>
      <c r="J71" s="21"/>
      <c r="K71" s="1432"/>
      <c r="L71" s="1428"/>
      <c r="M71" s="1428"/>
      <c r="N71" s="950"/>
      <c r="O71" s="948"/>
      <c r="P71" s="948"/>
      <c r="Q71" s="948"/>
      <c r="R71" s="1430"/>
      <c r="S71" s="756"/>
      <c r="T71" s="756"/>
      <c r="U71" s="825"/>
      <c r="V71" s="826"/>
      <c r="W71" s="756"/>
      <c r="X71" s="756"/>
      <c r="Y71" s="756"/>
      <c r="Z71" s="756"/>
      <c r="AA71" s="940"/>
      <c r="AB71" s="941"/>
      <c r="AC71" s="30"/>
      <c r="AD71" s="244">
        <f>IF($C71=0,COUNTA($C$8:$C70),COUNTA($C$8:$C71))</f>
        <v>2</v>
      </c>
      <c r="AF71" s="59"/>
      <c r="AG71" s="56"/>
    </row>
    <row r="72" spans="1:33" ht="22.9" customHeight="1" thickTop="1" thickBot="1">
      <c r="A72" s="1384"/>
      <c r="B72" s="1417"/>
      <c r="C72" s="1419"/>
      <c r="D72" s="1393"/>
      <c r="E72" s="1404"/>
      <c r="F72" s="179" t="s">
        <v>904</v>
      </c>
      <c r="G72" s="179">
        <v>11</v>
      </c>
      <c r="H72" s="179">
        <f t="shared" si="10"/>
        <v>15</v>
      </c>
      <c r="I72" s="234" t="str">
        <f t="shared" si="9"/>
        <v>15K</v>
      </c>
      <c r="J72" s="26"/>
      <c r="K72" s="1432"/>
      <c r="L72" s="1428"/>
      <c r="M72" s="1428"/>
      <c r="N72" s="950"/>
      <c r="O72" s="948"/>
      <c r="P72" s="948"/>
      <c r="Q72" s="948"/>
      <c r="R72" s="1430"/>
      <c r="S72" s="756"/>
      <c r="T72" s="756"/>
      <c r="U72" s="825"/>
      <c r="V72" s="826"/>
      <c r="W72" s="756"/>
      <c r="X72" s="756"/>
      <c r="Y72" s="756"/>
      <c r="Z72" s="756"/>
      <c r="AA72" s="940"/>
      <c r="AB72" s="941"/>
      <c r="AC72" s="30"/>
      <c r="AD72" s="244">
        <f>IF($C72=0,COUNTA($C$8:$C71),COUNTA($C$8:$C72))</f>
        <v>2</v>
      </c>
      <c r="AF72" s="59"/>
      <c r="AG72" s="56"/>
    </row>
    <row r="73" spans="1:33" ht="22.9" customHeight="1" thickTop="1" thickBot="1">
      <c r="A73" s="1384"/>
      <c r="B73" s="1417"/>
      <c r="C73" s="1419"/>
      <c r="D73" s="1393"/>
      <c r="E73" s="1404"/>
      <c r="F73" s="151" t="s">
        <v>849</v>
      </c>
      <c r="G73" s="151">
        <v>8.5</v>
      </c>
      <c r="H73" s="179">
        <f t="shared" si="10"/>
        <v>12</v>
      </c>
      <c r="I73" s="234" t="str">
        <f t="shared" si="9"/>
        <v>12K</v>
      </c>
      <c r="J73" s="26"/>
      <c r="K73" s="1432"/>
      <c r="L73" s="1428"/>
      <c r="M73" s="1428"/>
      <c r="N73" s="950"/>
      <c r="O73" s="948"/>
      <c r="P73" s="948"/>
      <c r="Q73" s="948"/>
      <c r="R73" s="1430"/>
      <c r="S73" s="756"/>
      <c r="T73" s="756"/>
      <c r="U73" s="825"/>
      <c r="V73" s="826"/>
      <c r="W73" s="756"/>
      <c r="X73" s="756"/>
      <c r="Y73" s="756"/>
      <c r="Z73" s="756"/>
      <c r="AA73" s="940"/>
      <c r="AB73" s="941"/>
      <c r="AC73" s="30"/>
      <c r="AD73" s="244">
        <f>IF($C73=0,COUNTA($C$8:$C72),COUNTA($C$8:$C73))</f>
        <v>2</v>
      </c>
      <c r="AF73" s="59"/>
      <c r="AG73" s="56"/>
    </row>
    <row r="74" spans="1:33" ht="22.9" customHeight="1" thickTop="1" thickBot="1">
      <c r="A74" s="1384"/>
      <c r="B74" s="1417"/>
      <c r="C74" s="1419"/>
      <c r="D74" s="1393"/>
      <c r="E74" s="1404"/>
      <c r="F74" s="190" t="s">
        <v>850</v>
      </c>
      <c r="G74" s="190">
        <v>2</v>
      </c>
      <c r="H74" s="190">
        <f t="shared" si="10"/>
        <v>3</v>
      </c>
      <c r="I74" s="707" t="s">
        <v>852</v>
      </c>
      <c r="J74" s="26"/>
      <c r="K74" s="1432"/>
      <c r="L74" s="1428"/>
      <c r="M74" s="1428"/>
      <c r="N74" s="950"/>
      <c r="O74" s="948"/>
      <c r="P74" s="948"/>
      <c r="Q74" s="948"/>
      <c r="R74" s="1430"/>
      <c r="S74" s="756"/>
      <c r="T74" s="756"/>
      <c r="U74" s="825"/>
      <c r="V74" s="826"/>
      <c r="W74" s="756"/>
      <c r="X74" s="756"/>
      <c r="Y74" s="756"/>
      <c r="Z74" s="756"/>
      <c r="AA74" s="940"/>
      <c r="AB74" s="941"/>
      <c r="AC74" s="30"/>
      <c r="AD74" s="244">
        <f>IF($C74=0,COUNTA($C$8:$C71),COUNTA($C$8:$C74))</f>
        <v>2</v>
      </c>
      <c r="AF74" s="59"/>
      <c r="AG74" s="56"/>
    </row>
    <row r="75" spans="1:33" ht="22.9" hidden="1" customHeight="1" thickTop="1" thickBot="1">
      <c r="A75" s="1384"/>
      <c r="B75" s="1417"/>
      <c r="C75" s="1419"/>
      <c r="D75" s="1393"/>
      <c r="E75" s="1404"/>
      <c r="F75" s="151"/>
      <c r="G75" s="151"/>
      <c r="H75" s="151"/>
      <c r="I75" s="193"/>
      <c r="J75" s="26"/>
      <c r="K75" s="1432"/>
      <c r="L75" s="1428"/>
      <c r="M75" s="1428"/>
      <c r="N75" s="950"/>
      <c r="O75" s="948"/>
      <c r="P75" s="948"/>
      <c r="Q75" s="948"/>
      <c r="R75" s="1430"/>
      <c r="S75" s="756"/>
      <c r="T75" s="756"/>
      <c r="U75" s="825"/>
      <c r="V75" s="826"/>
      <c r="W75" s="756"/>
      <c r="X75" s="756"/>
      <c r="Y75" s="756"/>
      <c r="Z75" s="756"/>
      <c r="AA75" s="940"/>
      <c r="AB75" s="941"/>
      <c r="AC75" s="30"/>
      <c r="AD75" s="244">
        <f>IF($C75=0,COUNTA($C$8:$C74),COUNTA($C$8:$C75))</f>
        <v>2</v>
      </c>
      <c r="AF75" s="59"/>
      <c r="AG75" s="56"/>
    </row>
    <row r="76" spans="1:33" ht="19.899999999999999" hidden="1" customHeight="1" thickTop="1" thickBot="1">
      <c r="A76" s="1384"/>
      <c r="B76" s="1417"/>
      <c r="C76" s="1419"/>
      <c r="D76" s="1393"/>
      <c r="E76" s="1404"/>
      <c r="F76" s="179"/>
      <c r="G76" s="179"/>
      <c r="H76" s="179">
        <f>MROUND(INDEX($C:$C,MATCH(AD76,$AD:$AD,0))*G76/1000,1)</f>
        <v>0</v>
      </c>
      <c r="I76" s="179" t="str">
        <f t="shared" si="9"/>
        <v>0K</v>
      </c>
      <c r="J76" s="26"/>
      <c r="K76" s="1432"/>
      <c r="L76" s="1428"/>
      <c r="M76" s="1428"/>
      <c r="N76" s="950"/>
      <c r="O76" s="948"/>
      <c r="P76" s="948"/>
      <c r="Q76" s="948"/>
      <c r="R76" s="1430"/>
      <c r="S76" s="756"/>
      <c r="T76" s="756"/>
      <c r="U76" s="825"/>
      <c r="V76" s="826"/>
      <c r="W76" s="756"/>
      <c r="X76" s="756"/>
      <c r="Y76" s="756"/>
      <c r="Z76" s="756"/>
      <c r="AA76" s="940"/>
      <c r="AB76" s="941"/>
      <c r="AC76" s="30"/>
      <c r="AD76" s="244">
        <f>IF($C76=0,COUNTA($C$8:$C73),COUNTA($C$8:$C76))</f>
        <v>2</v>
      </c>
      <c r="AF76" s="59"/>
      <c r="AG76" s="56"/>
    </row>
    <row r="77" spans="1:33" ht="19.899999999999999" hidden="1" customHeight="1" thickTop="1" thickBot="1">
      <c r="A77" s="1384"/>
      <c r="B77" s="1417"/>
      <c r="C77" s="1419"/>
      <c r="D77" s="1393"/>
      <c r="E77" s="1404"/>
      <c r="F77" s="179"/>
      <c r="G77" s="179"/>
      <c r="H77" s="179">
        <f>MROUND(INDEX($C:$C,MATCH(AD77,$AD:$AD,0))*G77/1000,1)</f>
        <v>0</v>
      </c>
      <c r="I77" s="234" t="str">
        <f t="shared" si="9"/>
        <v>0K</v>
      </c>
      <c r="J77" s="26"/>
      <c r="K77" s="1432"/>
      <c r="L77" s="1428"/>
      <c r="M77" s="1428"/>
      <c r="N77" s="950"/>
      <c r="O77" s="948"/>
      <c r="P77" s="948"/>
      <c r="Q77" s="948"/>
      <c r="R77" s="1430"/>
      <c r="S77" s="756"/>
      <c r="T77" s="756"/>
      <c r="U77" s="825"/>
      <c r="V77" s="826"/>
      <c r="W77" s="756"/>
      <c r="X77" s="756"/>
      <c r="Y77" s="756"/>
      <c r="Z77" s="756"/>
      <c r="AA77" s="940"/>
      <c r="AB77" s="941"/>
      <c r="AC77" s="30"/>
      <c r="AD77" s="244">
        <f>IF($C77=0,COUNTA($C$8:$C76),COUNTA($C$8:$C77))</f>
        <v>2</v>
      </c>
      <c r="AF77" s="59"/>
      <c r="AG77" s="56"/>
    </row>
    <row r="78" spans="1:33" ht="19.899999999999999" hidden="1" customHeight="1" thickTop="1" thickBot="1">
      <c r="A78" s="1384"/>
      <c r="B78" s="1417"/>
      <c r="C78" s="1419"/>
      <c r="D78" s="1393"/>
      <c r="E78" s="1396"/>
      <c r="F78" s="179"/>
      <c r="G78" s="179"/>
      <c r="H78" s="179">
        <f>MROUND(INDEX($C:$C,MATCH(AD78,$AD:$AD,0))*G78/1000,1)</f>
        <v>0</v>
      </c>
      <c r="I78" s="179" t="str">
        <f t="shared" si="9"/>
        <v>0K</v>
      </c>
      <c r="J78" s="88"/>
      <c r="K78" s="1433"/>
      <c r="L78" s="1428"/>
      <c r="M78" s="1428"/>
      <c r="N78" s="950"/>
      <c r="O78" s="948"/>
      <c r="P78" s="948"/>
      <c r="Q78" s="948"/>
      <c r="R78" s="1430"/>
      <c r="S78" s="831"/>
      <c r="T78" s="831"/>
      <c r="U78" s="833"/>
      <c r="V78" s="835"/>
      <c r="W78" s="831"/>
      <c r="X78" s="831"/>
      <c r="Y78" s="831"/>
      <c r="Z78" s="831"/>
      <c r="AA78" s="940"/>
      <c r="AB78" s="941"/>
      <c r="AC78" s="30"/>
      <c r="AD78" s="244">
        <f>IF($C78=0,COUNTA($C$8:$C77),COUNTA($C$8:$C78))</f>
        <v>2</v>
      </c>
      <c r="AF78" s="59"/>
      <c r="AG78" s="56"/>
    </row>
    <row r="79" spans="1:33" ht="22.9" customHeight="1" thickTop="1" thickBot="1">
      <c r="A79" s="1384"/>
      <c r="B79" s="1417"/>
      <c r="C79" s="1419"/>
      <c r="D79" s="1393"/>
      <c r="E79" s="656" t="s">
        <v>880</v>
      </c>
      <c r="F79" s="961" t="s">
        <v>905</v>
      </c>
      <c r="G79" s="962"/>
      <c r="H79" s="962"/>
      <c r="I79" s="963"/>
      <c r="J79" s="116"/>
      <c r="K79" s="117" t="s">
        <v>75</v>
      </c>
      <c r="L79" s="1428"/>
      <c r="M79" s="1428"/>
      <c r="N79" s="950"/>
      <c r="O79" s="948"/>
      <c r="P79" s="948"/>
      <c r="Q79" s="948"/>
      <c r="R79" s="1430"/>
      <c r="S79" s="32"/>
      <c r="T79" s="32"/>
      <c r="U79" s="33"/>
      <c r="V79" s="34"/>
      <c r="W79" s="32"/>
      <c r="X79" s="32"/>
      <c r="Y79" s="32"/>
      <c r="Z79" s="32"/>
      <c r="AA79" s="942"/>
      <c r="AB79" s="943"/>
      <c r="AC79" s="30"/>
      <c r="AD79" s="244">
        <f>IF($C79=0,COUNTA($C$8:$C78),COUNTA($C$8:$C79))</f>
        <v>2</v>
      </c>
      <c r="AF79" s="59"/>
      <c r="AG79" s="56"/>
    </row>
    <row r="80" spans="1:33" ht="19.899999999999999" customHeight="1" thickTop="1" thickBot="1">
      <c r="A80" s="1415">
        <f>A8+2</f>
        <v>45588</v>
      </c>
      <c r="B80" s="1434" t="s">
        <v>88</v>
      </c>
      <c r="C80" s="1418">
        <v>1364</v>
      </c>
      <c r="D80" s="1420" t="str">
        <f>E80</f>
        <v>玉米豬肉炒飯</v>
      </c>
      <c r="E80" s="1436" t="s">
        <v>351</v>
      </c>
      <c r="F80" s="201" t="s">
        <v>292</v>
      </c>
      <c r="G80" s="201">
        <v>18</v>
      </c>
      <c r="H80" s="166">
        <f>MROUND(INDEX($C:$C,MATCH(AD80,$AD:$AD,0))*G80/1000,3)</f>
        <v>24</v>
      </c>
      <c r="I80" s="167" t="str">
        <f>H80&amp;+"K"</f>
        <v>24K</v>
      </c>
      <c r="J80" s="118"/>
      <c r="K80" s="1440" t="s">
        <v>243</v>
      </c>
      <c r="L80" s="1445">
        <v>4.2</v>
      </c>
      <c r="M80" s="1448">
        <v>2.7</v>
      </c>
      <c r="N80" s="908">
        <v>1.4</v>
      </c>
      <c r="O80" s="908">
        <v>1</v>
      </c>
      <c r="P80" s="908">
        <v>2.4</v>
      </c>
      <c r="Q80" s="913">
        <v>0</v>
      </c>
      <c r="R80" s="1407">
        <f>SUM(L80*70)+(M80*75)+(N80*25)+(O80*60)+(P80*45)+(Q80*150)</f>
        <v>699.5</v>
      </c>
      <c r="S80" s="927"/>
      <c r="T80" s="927"/>
      <c r="U80" s="928"/>
      <c r="V80" s="929"/>
      <c r="W80" s="927"/>
      <c r="X80" s="927"/>
      <c r="Y80" s="927"/>
      <c r="Z80" s="927"/>
      <c r="AA80" s="915"/>
      <c r="AB80" s="916"/>
      <c r="AC80" s="30"/>
      <c r="AD80" s="244">
        <f>IF($C80=0,COUNTA($C$8:$C79),COUNTA($C$8:$C80))</f>
        <v>3</v>
      </c>
      <c r="AF80" s="59"/>
      <c r="AG80" s="56"/>
    </row>
    <row r="81" spans="1:33" ht="19.899999999999999" customHeight="1" thickTop="1" thickBot="1">
      <c r="A81" s="1384"/>
      <c r="B81" s="978"/>
      <c r="C81" s="1390"/>
      <c r="D81" s="1393"/>
      <c r="E81" s="1436"/>
      <c r="F81" s="146" t="s">
        <v>124</v>
      </c>
      <c r="G81" s="146">
        <v>14</v>
      </c>
      <c r="H81" s="146">
        <f t="shared" ref="H81:H91" si="11">MROUND(INDEX($C:$C,MATCH(AD81,$AD:$AD,0))*G81/1000,1)</f>
        <v>19</v>
      </c>
      <c r="I81" s="146" t="str">
        <f t="shared" ref="I81:I113" si="12">H81&amp;+"K"</f>
        <v>19K</v>
      </c>
      <c r="J81" s="85"/>
      <c r="K81" s="1441"/>
      <c r="L81" s="1446"/>
      <c r="M81" s="1449"/>
      <c r="N81" s="909"/>
      <c r="O81" s="909"/>
      <c r="P81" s="909"/>
      <c r="Q81" s="910"/>
      <c r="R81" s="1408"/>
      <c r="S81" s="761"/>
      <c r="T81" s="761"/>
      <c r="U81" s="758"/>
      <c r="V81" s="760"/>
      <c r="W81" s="761"/>
      <c r="X81" s="761"/>
      <c r="Y81" s="761"/>
      <c r="Z81" s="761"/>
      <c r="AA81" s="917"/>
      <c r="AB81" s="918"/>
      <c r="AC81" s="30"/>
      <c r="AD81" s="244">
        <f>IF($C81=0,COUNTA($C$8:$C80),COUNTA($C$8:$C81))</f>
        <v>3</v>
      </c>
      <c r="AF81" s="59"/>
      <c r="AG81" s="56"/>
    </row>
    <row r="82" spans="1:33" ht="19.899999999999999" customHeight="1" thickTop="1" thickBot="1">
      <c r="A82" s="1384"/>
      <c r="B82" s="978"/>
      <c r="C82" s="1390"/>
      <c r="D82" s="1393"/>
      <c r="E82" s="1436"/>
      <c r="F82" s="168" t="s">
        <v>211</v>
      </c>
      <c r="G82" s="168">
        <v>20</v>
      </c>
      <c r="H82" s="168">
        <f t="shared" si="11"/>
        <v>27</v>
      </c>
      <c r="I82" s="168" t="str">
        <f t="shared" si="12"/>
        <v>27K</v>
      </c>
      <c r="J82" s="85"/>
      <c r="K82" s="1403"/>
      <c r="L82" s="1446"/>
      <c r="M82" s="1449"/>
      <c r="N82" s="909"/>
      <c r="O82" s="909"/>
      <c r="P82" s="909"/>
      <c r="Q82" s="910"/>
      <c r="R82" s="1408"/>
      <c r="S82" s="761"/>
      <c r="T82" s="761"/>
      <c r="U82" s="758"/>
      <c r="V82" s="760"/>
      <c r="W82" s="761"/>
      <c r="X82" s="761"/>
      <c r="Y82" s="761"/>
      <c r="Z82" s="761"/>
      <c r="AA82" s="917"/>
      <c r="AB82" s="918"/>
      <c r="AC82" s="30"/>
      <c r="AD82" s="244">
        <f>IF($C82=0,COUNTA($C$8:$C81),COUNTA($C$8:$C82))</f>
        <v>3</v>
      </c>
      <c r="AF82" s="59"/>
      <c r="AG82" s="56"/>
    </row>
    <row r="83" spans="1:33" ht="19.899999999999999" customHeight="1" thickTop="1" thickBot="1">
      <c r="A83" s="1384"/>
      <c r="B83" s="978"/>
      <c r="C83" s="1390"/>
      <c r="D83" s="1393"/>
      <c r="E83" s="1436"/>
      <c r="F83" s="168" t="s">
        <v>906</v>
      </c>
      <c r="G83" s="168">
        <v>7</v>
      </c>
      <c r="H83" s="168">
        <f t="shared" si="11"/>
        <v>10</v>
      </c>
      <c r="I83" s="168" t="str">
        <f t="shared" ref="I83:I84" si="13">H83&amp;+"K"</f>
        <v>10K</v>
      </c>
      <c r="J83" s="85"/>
      <c r="K83" s="1403"/>
      <c r="L83" s="1446"/>
      <c r="M83" s="1449"/>
      <c r="N83" s="909"/>
      <c r="O83" s="909"/>
      <c r="P83" s="909"/>
      <c r="Q83" s="910"/>
      <c r="R83" s="1408"/>
      <c r="S83" s="761"/>
      <c r="T83" s="761"/>
      <c r="U83" s="758"/>
      <c r="V83" s="760"/>
      <c r="W83" s="761"/>
      <c r="X83" s="761"/>
      <c r="Y83" s="761"/>
      <c r="Z83" s="761"/>
      <c r="AA83" s="917"/>
      <c r="AB83" s="918"/>
      <c r="AC83" s="30"/>
      <c r="AD83" s="244">
        <f>IF($C83=0,COUNTA($C$8:$C82),COUNTA($C$8:$C83))</f>
        <v>3</v>
      </c>
      <c r="AF83" s="59"/>
      <c r="AG83" s="56"/>
    </row>
    <row r="84" spans="1:33" ht="19.899999999999999" customHeight="1" thickTop="1" thickBot="1">
      <c r="A84" s="1384"/>
      <c r="B84" s="978"/>
      <c r="C84" s="1390"/>
      <c r="D84" s="1393"/>
      <c r="E84" s="1436"/>
      <c r="F84" s="168" t="s">
        <v>737</v>
      </c>
      <c r="G84" s="168">
        <v>1</v>
      </c>
      <c r="H84" s="168">
        <f t="shared" si="11"/>
        <v>1</v>
      </c>
      <c r="I84" s="168" t="str">
        <f t="shared" si="13"/>
        <v>1K</v>
      </c>
      <c r="J84" s="85"/>
      <c r="K84" s="1403"/>
      <c r="L84" s="1446"/>
      <c r="M84" s="1449"/>
      <c r="N84" s="909"/>
      <c r="O84" s="909"/>
      <c r="P84" s="909"/>
      <c r="Q84" s="910"/>
      <c r="R84" s="1408"/>
      <c r="S84" s="761"/>
      <c r="T84" s="761"/>
      <c r="U84" s="758"/>
      <c r="V84" s="760"/>
      <c r="W84" s="761"/>
      <c r="X84" s="761"/>
      <c r="Y84" s="761"/>
      <c r="Z84" s="761"/>
      <c r="AA84" s="917"/>
      <c r="AB84" s="918"/>
      <c r="AC84" s="30"/>
      <c r="AD84" s="244">
        <f>IF($C84=0,COUNTA($C$8:$C83),COUNTA($C$8:$C84))</f>
        <v>3</v>
      </c>
      <c r="AF84" s="59"/>
      <c r="AG84" s="56"/>
    </row>
    <row r="85" spans="1:33" ht="19.899999999999999" customHeight="1" thickTop="1" thickBot="1">
      <c r="A85" s="1384"/>
      <c r="B85" s="978"/>
      <c r="C85" s="1390"/>
      <c r="D85" s="1393"/>
      <c r="E85" s="1436"/>
      <c r="F85" s="203" t="s">
        <v>907</v>
      </c>
      <c r="G85" s="204">
        <v>7</v>
      </c>
      <c r="H85" s="204">
        <f t="shared" si="11"/>
        <v>10</v>
      </c>
      <c r="I85" s="204" t="str">
        <f t="shared" si="12"/>
        <v>10K</v>
      </c>
      <c r="J85" s="85"/>
      <c r="K85" s="1403"/>
      <c r="L85" s="1446"/>
      <c r="M85" s="1449"/>
      <c r="N85" s="909"/>
      <c r="O85" s="909"/>
      <c r="P85" s="909"/>
      <c r="Q85" s="910"/>
      <c r="R85" s="1408"/>
      <c r="S85" s="761"/>
      <c r="T85" s="761"/>
      <c r="U85" s="758"/>
      <c r="V85" s="760"/>
      <c r="W85" s="761"/>
      <c r="X85" s="761"/>
      <c r="Y85" s="761"/>
      <c r="Z85" s="761"/>
      <c r="AA85" s="917"/>
      <c r="AB85" s="918"/>
      <c r="AC85" s="30"/>
      <c r="AD85" s="244">
        <f>IF($C85=0,COUNTA($C$8:$C82),COUNTA($C$8:$C85))</f>
        <v>3</v>
      </c>
      <c r="AF85" s="59"/>
      <c r="AG85" s="56"/>
    </row>
    <row r="86" spans="1:33" ht="19.899999999999999" customHeight="1" thickTop="1" thickBot="1">
      <c r="A86" s="1384"/>
      <c r="B86" s="978"/>
      <c r="C86" s="1390"/>
      <c r="D86" s="1393"/>
      <c r="E86" s="1437"/>
      <c r="F86" s="281" t="s">
        <v>908</v>
      </c>
      <c r="G86" s="281"/>
      <c r="H86" s="281">
        <f t="shared" si="11"/>
        <v>0</v>
      </c>
      <c r="I86" s="281" t="s">
        <v>130</v>
      </c>
      <c r="J86" s="85"/>
      <c r="K86" s="1403"/>
      <c r="L86" s="1446"/>
      <c r="M86" s="1449"/>
      <c r="N86" s="909"/>
      <c r="O86" s="909"/>
      <c r="P86" s="909"/>
      <c r="Q86" s="910"/>
      <c r="R86" s="1408"/>
      <c r="S86" s="761"/>
      <c r="T86" s="761"/>
      <c r="U86" s="758"/>
      <c r="V86" s="760"/>
      <c r="W86" s="761"/>
      <c r="X86" s="761"/>
      <c r="Y86" s="761"/>
      <c r="Z86" s="761"/>
      <c r="AA86" s="917"/>
      <c r="AB86" s="918"/>
      <c r="AC86" s="30"/>
      <c r="AD86" s="244">
        <f>IF($C86=0,COUNTA($C$8:$C85),COUNTA($C$8:$C86))</f>
        <v>3</v>
      </c>
      <c r="AF86" s="59"/>
      <c r="AG86" s="56"/>
    </row>
    <row r="87" spans="1:33" ht="19.899999999999999" hidden="1" customHeight="1" thickTop="1" thickBot="1">
      <c r="A87" s="1384"/>
      <c r="B87" s="978"/>
      <c r="C87" s="1390"/>
      <c r="D87" s="1393"/>
      <c r="E87" s="1436"/>
      <c r="F87" s="160"/>
      <c r="G87" s="160"/>
      <c r="H87" s="160">
        <f t="shared" si="11"/>
        <v>0</v>
      </c>
      <c r="I87" s="160" t="str">
        <f t="shared" si="12"/>
        <v>0K</v>
      </c>
      <c r="J87" s="85"/>
      <c r="K87" s="1403"/>
      <c r="L87" s="1446"/>
      <c r="M87" s="1449"/>
      <c r="N87" s="909"/>
      <c r="O87" s="909"/>
      <c r="P87" s="909"/>
      <c r="Q87" s="910"/>
      <c r="R87" s="1408"/>
      <c r="S87" s="761"/>
      <c r="T87" s="761"/>
      <c r="U87" s="758"/>
      <c r="V87" s="760"/>
      <c r="W87" s="761"/>
      <c r="X87" s="761"/>
      <c r="Y87" s="761"/>
      <c r="Z87" s="761"/>
      <c r="AA87" s="917"/>
      <c r="AB87" s="918"/>
      <c r="AC87" s="30"/>
      <c r="AD87" s="244">
        <f>IF($C87=0,COUNTA($C$8:$C86),COUNTA($C$8:$C87))</f>
        <v>3</v>
      </c>
      <c r="AF87" s="59"/>
      <c r="AG87" s="56"/>
    </row>
    <row r="88" spans="1:33" ht="19.899999999999999" hidden="1" customHeight="1" thickTop="1" thickBot="1">
      <c r="A88" s="1384"/>
      <c r="B88" s="978"/>
      <c r="C88" s="1390"/>
      <c r="D88" s="1393"/>
      <c r="E88" s="1438"/>
      <c r="F88" s="204"/>
      <c r="G88" s="204"/>
      <c r="H88" s="204">
        <f t="shared" si="11"/>
        <v>0</v>
      </c>
      <c r="I88" s="204" t="str">
        <f t="shared" si="12"/>
        <v>0K</v>
      </c>
      <c r="J88" s="85"/>
      <c r="K88" s="1403"/>
      <c r="L88" s="1446"/>
      <c r="M88" s="1449"/>
      <c r="N88" s="909"/>
      <c r="O88" s="909"/>
      <c r="P88" s="909"/>
      <c r="Q88" s="910"/>
      <c r="R88" s="1408"/>
      <c r="S88" s="761"/>
      <c r="T88" s="761"/>
      <c r="U88" s="758"/>
      <c r="V88" s="760"/>
      <c r="W88" s="761"/>
      <c r="X88" s="761"/>
      <c r="Y88" s="761"/>
      <c r="Z88" s="761"/>
      <c r="AA88" s="917"/>
      <c r="AB88" s="918"/>
      <c r="AC88" s="30"/>
      <c r="AD88" s="244">
        <f>IF($C88=0,COUNTA($C$8:$C87),COUNTA($C$8:$C88))</f>
        <v>3</v>
      </c>
      <c r="AF88" s="59"/>
      <c r="AG88" s="56"/>
    </row>
    <row r="89" spans="1:33" ht="19.899999999999999" hidden="1" customHeight="1" thickTop="1" thickBot="1">
      <c r="A89" s="1384"/>
      <c r="B89" s="978"/>
      <c r="C89" s="1390"/>
      <c r="D89" s="1393"/>
      <c r="E89" s="1438"/>
      <c r="F89" s="204"/>
      <c r="G89" s="204"/>
      <c r="H89" s="204">
        <f t="shared" si="11"/>
        <v>0</v>
      </c>
      <c r="I89" s="204" t="str">
        <f t="shared" si="12"/>
        <v>0K</v>
      </c>
      <c r="J89" s="86"/>
      <c r="K89" s="1403"/>
      <c r="L89" s="1446"/>
      <c r="M89" s="1449"/>
      <c r="N89" s="909"/>
      <c r="O89" s="909"/>
      <c r="P89" s="909"/>
      <c r="Q89" s="910"/>
      <c r="R89" s="1408"/>
      <c r="S89" s="761"/>
      <c r="T89" s="761"/>
      <c r="U89" s="758"/>
      <c r="V89" s="760"/>
      <c r="W89" s="761"/>
      <c r="X89" s="761"/>
      <c r="Y89" s="761"/>
      <c r="Z89" s="761"/>
      <c r="AA89" s="917"/>
      <c r="AB89" s="918"/>
      <c r="AC89" s="30"/>
      <c r="AD89" s="244">
        <f>IF($C89=0,COUNTA($C$8:$C88),COUNTA($C$8:$C89))</f>
        <v>3</v>
      </c>
      <c r="AF89" s="59"/>
      <c r="AG89" s="56"/>
    </row>
    <row r="90" spans="1:33" ht="19.899999999999999" hidden="1" customHeight="1" thickTop="1" thickBot="1">
      <c r="A90" s="1384"/>
      <c r="B90" s="978"/>
      <c r="C90" s="1390"/>
      <c r="D90" s="1393"/>
      <c r="E90" s="1438"/>
      <c r="F90" s="204"/>
      <c r="G90" s="204"/>
      <c r="H90" s="204">
        <f t="shared" si="11"/>
        <v>0</v>
      </c>
      <c r="I90" s="204" t="str">
        <f t="shared" si="12"/>
        <v>0K</v>
      </c>
      <c r="J90" s="86"/>
      <c r="K90" s="1403"/>
      <c r="L90" s="1446"/>
      <c r="M90" s="1449"/>
      <c r="N90" s="909"/>
      <c r="O90" s="909"/>
      <c r="P90" s="909"/>
      <c r="Q90" s="910"/>
      <c r="R90" s="1408"/>
      <c r="S90" s="761"/>
      <c r="T90" s="761"/>
      <c r="U90" s="758"/>
      <c r="V90" s="760"/>
      <c r="W90" s="761"/>
      <c r="X90" s="761"/>
      <c r="Y90" s="761"/>
      <c r="Z90" s="761"/>
      <c r="AA90" s="917"/>
      <c r="AB90" s="918"/>
      <c r="AC90" s="30"/>
      <c r="AD90" s="244">
        <f>IF($C90=0,COUNTA($C$8:$C89),COUNTA($C$8:$C90))</f>
        <v>3</v>
      </c>
      <c r="AF90" s="59"/>
      <c r="AG90" s="56"/>
    </row>
    <row r="91" spans="1:33" ht="19.899999999999999" hidden="1" customHeight="1" thickTop="1" thickBot="1">
      <c r="A91" s="1384"/>
      <c r="B91" s="978"/>
      <c r="C91" s="1390"/>
      <c r="D91" s="1393"/>
      <c r="E91" s="1439"/>
      <c r="F91" s="257"/>
      <c r="G91" s="257"/>
      <c r="H91" s="257">
        <f t="shared" si="11"/>
        <v>0</v>
      </c>
      <c r="I91" s="257" t="str">
        <f t="shared" si="12"/>
        <v>0K</v>
      </c>
      <c r="J91" s="87"/>
      <c r="K91" s="1398"/>
      <c r="L91" s="1446"/>
      <c r="M91" s="1449"/>
      <c r="N91" s="909"/>
      <c r="O91" s="909"/>
      <c r="P91" s="909"/>
      <c r="Q91" s="910"/>
      <c r="R91" s="1408"/>
      <c r="S91" s="761"/>
      <c r="T91" s="761"/>
      <c r="U91" s="758"/>
      <c r="V91" s="760"/>
      <c r="W91" s="761"/>
      <c r="X91" s="761"/>
      <c r="Y91" s="761"/>
      <c r="Z91" s="761"/>
      <c r="AA91" s="917"/>
      <c r="AB91" s="918"/>
      <c r="AC91" s="30"/>
      <c r="AD91" s="244">
        <f>IF($C91=0,COUNTA($C$8:$C90),COUNTA($C$8:$C91))</f>
        <v>3</v>
      </c>
      <c r="AF91" s="59"/>
      <c r="AG91" s="56"/>
    </row>
    <row r="92" spans="1:33" ht="19.899999999999999" customHeight="1">
      <c r="A92" s="1384"/>
      <c r="B92" s="978"/>
      <c r="C92" s="1390"/>
      <c r="D92" s="1393"/>
      <c r="E92" s="1442" t="s">
        <v>876</v>
      </c>
      <c r="F92" s="220" t="s">
        <v>889</v>
      </c>
      <c r="G92" s="220">
        <v>42</v>
      </c>
      <c r="H92" s="162">
        <f>MROUND(INDEX($C:$C,MATCH(AD92,$AD:$AD,0))*G92/1000,3)</f>
        <v>57</v>
      </c>
      <c r="I92" s="146" t="str">
        <f t="shared" si="12"/>
        <v>57K</v>
      </c>
      <c r="J92" s="91"/>
      <c r="K92" s="1397" t="s">
        <v>238</v>
      </c>
      <c r="L92" s="1446"/>
      <c r="M92" s="1450"/>
      <c r="N92" s="910"/>
      <c r="O92" s="910"/>
      <c r="P92" s="910"/>
      <c r="Q92" s="910"/>
      <c r="R92" s="1408"/>
      <c r="S92" s="755"/>
      <c r="T92" s="755"/>
      <c r="U92" s="757"/>
      <c r="V92" s="759"/>
      <c r="W92" s="755"/>
      <c r="X92" s="755"/>
      <c r="Y92" s="755"/>
      <c r="Z92" s="755"/>
      <c r="AA92" s="917"/>
      <c r="AB92" s="918"/>
      <c r="AC92" s="30"/>
      <c r="AD92" s="244">
        <f>IF($C92=0,COUNTA($C$8:$C91),COUNTA($C$8:$C92))</f>
        <v>3</v>
      </c>
      <c r="AF92" s="59"/>
      <c r="AG92" s="56"/>
    </row>
    <row r="93" spans="1:33" ht="19.899999999999999" customHeight="1">
      <c r="A93" s="1384"/>
      <c r="B93" s="978"/>
      <c r="C93" s="1390"/>
      <c r="D93" s="1393"/>
      <c r="E93" s="1443"/>
      <c r="F93" s="160" t="s">
        <v>890</v>
      </c>
      <c r="G93" s="160">
        <v>26</v>
      </c>
      <c r="H93" s="152">
        <f>MROUND(INDEX($C:$C,MATCH(AD93,$AD:$AD,0))*G93/1000,3)</f>
        <v>36</v>
      </c>
      <c r="I93" s="146" t="str">
        <f t="shared" si="12"/>
        <v>36K</v>
      </c>
      <c r="J93" s="84"/>
      <c r="K93" s="1403"/>
      <c r="L93" s="1446"/>
      <c r="M93" s="1450"/>
      <c r="N93" s="910"/>
      <c r="O93" s="910"/>
      <c r="P93" s="910"/>
      <c r="Q93" s="910"/>
      <c r="R93" s="1408"/>
      <c r="S93" s="756"/>
      <c r="T93" s="756"/>
      <c r="U93" s="825"/>
      <c r="V93" s="826"/>
      <c r="W93" s="756"/>
      <c r="X93" s="756"/>
      <c r="Y93" s="756"/>
      <c r="Z93" s="756"/>
      <c r="AA93" s="917"/>
      <c r="AB93" s="918"/>
      <c r="AC93" s="19"/>
      <c r="AD93" s="244">
        <f>IF($C93=0,COUNTA($C$8:$C92),COUNTA($C$8:$C93))</f>
        <v>3</v>
      </c>
      <c r="AF93" s="59"/>
      <c r="AG93" s="56"/>
    </row>
    <row r="94" spans="1:33" ht="19.899999999999999" customHeight="1">
      <c r="A94" s="1384"/>
      <c r="B94" s="978"/>
      <c r="C94" s="1390"/>
      <c r="D94" s="1393"/>
      <c r="E94" s="1443"/>
      <c r="F94" s="160" t="s">
        <v>909</v>
      </c>
      <c r="G94" s="160">
        <v>5</v>
      </c>
      <c r="H94" s="152">
        <f>MROUND(INDEX($C:$C,MATCH(AD94,$AD:$AD,0))*G94/1000,3)</f>
        <v>6</v>
      </c>
      <c r="I94" s="146" t="str">
        <f t="shared" si="12"/>
        <v>6K</v>
      </c>
      <c r="J94" s="84"/>
      <c r="K94" s="1403"/>
      <c r="L94" s="1446"/>
      <c r="M94" s="1450"/>
      <c r="N94" s="910"/>
      <c r="O94" s="910"/>
      <c r="P94" s="910"/>
      <c r="Q94" s="910"/>
      <c r="R94" s="1408"/>
      <c r="S94" s="756"/>
      <c r="T94" s="756"/>
      <c r="U94" s="825"/>
      <c r="V94" s="826"/>
      <c r="W94" s="756"/>
      <c r="X94" s="756"/>
      <c r="Y94" s="756"/>
      <c r="Z94" s="756"/>
      <c r="AA94" s="917"/>
      <c r="AB94" s="918"/>
      <c r="AC94" s="19"/>
      <c r="AD94" s="244">
        <f>IF($C94=0,COUNTA($C$8:$C93),COUNTA($C$8:$C94))</f>
        <v>3</v>
      </c>
      <c r="AF94" s="59"/>
      <c r="AG94" s="56"/>
    </row>
    <row r="95" spans="1:33" ht="19.899999999999999" customHeight="1">
      <c r="A95" s="1384"/>
      <c r="B95" s="978"/>
      <c r="C95" s="1390"/>
      <c r="D95" s="1393"/>
      <c r="E95" s="1443"/>
      <c r="F95" s="327" t="s">
        <v>1035</v>
      </c>
      <c r="G95" s="145">
        <v>40</v>
      </c>
      <c r="H95" s="152">
        <f t="shared" ref="H95:H101" si="14">MROUND(INDEX($C:$C,MATCH(AD95,$AD:$AD,0))*G95/1000,1)</f>
        <v>55</v>
      </c>
      <c r="I95" s="152" t="str">
        <f t="shared" si="12"/>
        <v>55K</v>
      </c>
      <c r="J95" s="84"/>
      <c r="K95" s="1403"/>
      <c r="L95" s="1446"/>
      <c r="M95" s="1450"/>
      <c r="N95" s="910"/>
      <c r="O95" s="910"/>
      <c r="P95" s="910"/>
      <c r="Q95" s="910"/>
      <c r="R95" s="1408"/>
      <c r="S95" s="756"/>
      <c r="T95" s="756"/>
      <c r="U95" s="825"/>
      <c r="V95" s="826"/>
      <c r="W95" s="756"/>
      <c r="X95" s="756"/>
      <c r="Y95" s="756"/>
      <c r="Z95" s="756"/>
      <c r="AA95" s="917"/>
      <c r="AB95" s="918"/>
      <c r="AC95" s="30"/>
      <c r="AD95" s="244">
        <f>IF($C95=0,COUNTA($C$8:$C94),COUNTA($C$8:$C95))</f>
        <v>3</v>
      </c>
      <c r="AF95" s="59"/>
      <c r="AG95" s="56"/>
    </row>
    <row r="96" spans="1:33" ht="19.899999999999999" customHeight="1">
      <c r="A96" s="1384"/>
      <c r="B96" s="978"/>
      <c r="C96" s="1390"/>
      <c r="D96" s="1393"/>
      <c r="E96" s="1443"/>
      <c r="F96" s="220" t="s">
        <v>891</v>
      </c>
      <c r="G96" s="220">
        <v>6</v>
      </c>
      <c r="H96" s="152">
        <f t="shared" si="14"/>
        <v>8</v>
      </c>
      <c r="I96" s="152" t="str">
        <f t="shared" si="12"/>
        <v>8K</v>
      </c>
      <c r="J96" s="28"/>
      <c r="K96" s="1403"/>
      <c r="L96" s="1446"/>
      <c r="M96" s="1450"/>
      <c r="N96" s="910"/>
      <c r="O96" s="910"/>
      <c r="P96" s="910"/>
      <c r="Q96" s="910"/>
      <c r="R96" s="1408"/>
      <c r="S96" s="866"/>
      <c r="T96" s="866"/>
      <c r="U96" s="867"/>
      <c r="V96" s="868"/>
      <c r="W96" s="866"/>
      <c r="X96" s="866"/>
      <c r="Y96" s="866"/>
      <c r="Z96" s="866"/>
      <c r="AA96" s="917"/>
      <c r="AB96" s="918"/>
      <c r="AC96" s="30"/>
      <c r="AD96" s="244">
        <f>IF($C96=0,COUNTA($C$8:$C95),COUNTA($C$8:$C96))</f>
        <v>3</v>
      </c>
      <c r="AF96" s="59"/>
      <c r="AG96" s="56"/>
    </row>
    <row r="97" spans="1:33" ht="19.899999999999999" customHeight="1">
      <c r="A97" s="1384"/>
      <c r="B97" s="978"/>
      <c r="C97" s="1390"/>
      <c r="D97" s="1393"/>
      <c r="E97" s="1443"/>
      <c r="F97" s="220" t="s">
        <v>892</v>
      </c>
      <c r="G97" s="220"/>
      <c r="H97" s="152">
        <f t="shared" si="14"/>
        <v>0</v>
      </c>
      <c r="I97" s="152" t="s">
        <v>910</v>
      </c>
      <c r="J97" s="28"/>
      <c r="K97" s="1403"/>
      <c r="L97" s="1446"/>
      <c r="M97" s="1450"/>
      <c r="N97" s="910"/>
      <c r="O97" s="910"/>
      <c r="P97" s="910"/>
      <c r="Q97" s="910"/>
      <c r="R97" s="1408"/>
      <c r="S97" s="866"/>
      <c r="T97" s="866"/>
      <c r="U97" s="867"/>
      <c r="V97" s="868"/>
      <c r="W97" s="866"/>
      <c r="X97" s="866"/>
      <c r="Y97" s="866"/>
      <c r="Z97" s="866"/>
      <c r="AA97" s="917"/>
      <c r="AB97" s="918"/>
      <c r="AC97" s="30"/>
      <c r="AD97" s="244">
        <f>IF($C97=0,COUNTA($C$8:$C96),COUNTA($C$8:$C97))</f>
        <v>3</v>
      </c>
      <c r="AF97" s="59"/>
      <c r="AG97" s="56"/>
    </row>
    <row r="98" spans="1:33" ht="19.899999999999999" customHeight="1" thickBot="1">
      <c r="A98" s="1384"/>
      <c r="B98" s="978"/>
      <c r="C98" s="1390"/>
      <c r="D98" s="1393"/>
      <c r="E98" s="1443"/>
      <c r="F98" s="221" t="s">
        <v>857</v>
      </c>
      <c r="G98" s="221">
        <v>1</v>
      </c>
      <c r="H98" s="154">
        <f t="shared" si="14"/>
        <v>1</v>
      </c>
      <c r="I98" s="154" t="str">
        <f t="shared" ref="I98" si="15">H98&amp;+"K"</f>
        <v>1K</v>
      </c>
      <c r="J98" s="28"/>
      <c r="K98" s="1403"/>
      <c r="L98" s="1446"/>
      <c r="M98" s="1450"/>
      <c r="N98" s="910"/>
      <c r="O98" s="910"/>
      <c r="P98" s="910"/>
      <c r="Q98" s="910"/>
      <c r="R98" s="1408"/>
      <c r="S98" s="866"/>
      <c r="T98" s="866"/>
      <c r="U98" s="867"/>
      <c r="V98" s="868"/>
      <c r="W98" s="866"/>
      <c r="X98" s="866"/>
      <c r="Y98" s="866"/>
      <c r="Z98" s="866"/>
      <c r="AA98" s="917"/>
      <c r="AB98" s="918"/>
      <c r="AC98" s="30"/>
      <c r="AD98" s="244">
        <f>IF($C98=0,COUNTA($C$8:$C97),COUNTA($C$8:$C98))</f>
        <v>3</v>
      </c>
      <c r="AF98" s="59"/>
      <c r="AG98" s="56"/>
    </row>
    <row r="99" spans="1:33" ht="19.899999999999999" hidden="1" customHeight="1">
      <c r="A99" s="1384"/>
      <c r="B99" s="978"/>
      <c r="C99" s="1390"/>
      <c r="D99" s="1393"/>
      <c r="E99" s="1443"/>
      <c r="F99" s="199"/>
      <c r="G99" s="199"/>
      <c r="H99" s="203">
        <f t="shared" si="14"/>
        <v>0</v>
      </c>
      <c r="I99" s="203" t="str">
        <f t="shared" ref="I99:I101" si="16">H99&amp;+"K"</f>
        <v>0K</v>
      </c>
      <c r="J99" s="28"/>
      <c r="K99" s="1403"/>
      <c r="L99" s="1446"/>
      <c r="M99" s="1450"/>
      <c r="N99" s="910"/>
      <c r="O99" s="910"/>
      <c r="P99" s="910"/>
      <c r="Q99" s="910"/>
      <c r="R99" s="1408"/>
      <c r="S99" s="866"/>
      <c r="T99" s="866"/>
      <c r="U99" s="867"/>
      <c r="V99" s="868"/>
      <c r="W99" s="866"/>
      <c r="X99" s="866"/>
      <c r="Y99" s="866"/>
      <c r="Z99" s="866"/>
      <c r="AA99" s="917"/>
      <c r="AB99" s="918"/>
      <c r="AC99" s="30"/>
      <c r="AD99" s="244">
        <f>IF($C99=0,COUNTA($C$8:$C98),COUNTA($C$8:$C99))</f>
        <v>3</v>
      </c>
      <c r="AF99" s="59"/>
      <c r="AG99" s="56"/>
    </row>
    <row r="100" spans="1:33" ht="19.899999999999999" hidden="1" customHeight="1">
      <c r="A100" s="1384"/>
      <c r="B100" s="978"/>
      <c r="C100" s="1390"/>
      <c r="D100" s="1393"/>
      <c r="E100" s="1443"/>
      <c r="F100" s="199"/>
      <c r="G100" s="198"/>
      <c r="H100" s="160">
        <f t="shared" si="14"/>
        <v>0</v>
      </c>
      <c r="I100" s="160" t="str">
        <f t="shared" si="16"/>
        <v>0K</v>
      </c>
      <c r="J100" s="28"/>
      <c r="K100" s="1403"/>
      <c r="L100" s="1446"/>
      <c r="M100" s="1450"/>
      <c r="N100" s="910"/>
      <c r="O100" s="910"/>
      <c r="P100" s="910"/>
      <c r="Q100" s="910"/>
      <c r="R100" s="1408"/>
      <c r="S100" s="866"/>
      <c r="T100" s="866"/>
      <c r="U100" s="867"/>
      <c r="V100" s="868"/>
      <c r="W100" s="866"/>
      <c r="X100" s="866"/>
      <c r="Y100" s="866"/>
      <c r="Z100" s="866"/>
      <c r="AA100" s="917"/>
      <c r="AB100" s="918"/>
      <c r="AC100" s="30"/>
      <c r="AD100" s="244">
        <f>IF($C100=0,COUNTA($C$8:$C98),COUNTA($C$8:$C100))</f>
        <v>3</v>
      </c>
      <c r="AF100" s="59"/>
      <c r="AG100" s="56"/>
    </row>
    <row r="101" spans="1:33" ht="19.899999999999999" hidden="1" customHeight="1" thickBot="1">
      <c r="A101" s="1384"/>
      <c r="B101" s="978"/>
      <c r="C101" s="1390"/>
      <c r="D101" s="1393"/>
      <c r="E101" s="1444"/>
      <c r="F101" s="282"/>
      <c r="G101" s="282"/>
      <c r="H101" s="257">
        <f t="shared" si="14"/>
        <v>0</v>
      </c>
      <c r="I101" s="257" t="str">
        <f t="shared" si="16"/>
        <v>0K</v>
      </c>
      <c r="J101" s="28"/>
      <c r="K101" s="1403"/>
      <c r="L101" s="1446"/>
      <c r="M101" s="1450"/>
      <c r="N101" s="910"/>
      <c r="O101" s="910"/>
      <c r="P101" s="910"/>
      <c r="Q101" s="910"/>
      <c r="R101" s="1408"/>
      <c r="S101" s="831"/>
      <c r="T101" s="831"/>
      <c r="U101" s="833"/>
      <c r="V101" s="835"/>
      <c r="W101" s="831"/>
      <c r="X101" s="831"/>
      <c r="Y101" s="831"/>
      <c r="Z101" s="831"/>
      <c r="AA101" s="917"/>
      <c r="AB101" s="918"/>
      <c r="AC101" s="30"/>
      <c r="AD101" s="244">
        <f>IF($C101=0,COUNTA($C$8:$C100),COUNTA($C$8:$C101))</f>
        <v>3</v>
      </c>
      <c r="AF101" s="59"/>
      <c r="AG101" s="56"/>
    </row>
    <row r="102" spans="1:33" ht="19.899999999999999" customHeight="1">
      <c r="A102" s="1384"/>
      <c r="B102" s="978"/>
      <c r="C102" s="1390"/>
      <c r="D102" s="1393"/>
      <c r="E102" s="1395" t="s">
        <v>99</v>
      </c>
      <c r="F102" s="140" t="s">
        <v>911</v>
      </c>
      <c r="G102" s="140">
        <v>70</v>
      </c>
      <c r="H102" s="140">
        <f>IF(MROUND(INDEX($C:$C,MATCH(AD102,$AD:$AD,0))*G102/1000,1)&gt;90,90,MROUND(INDEX($C:$C,MATCH(AD102,$AD:$AD,0))*G102/1000,1))</f>
        <v>90</v>
      </c>
      <c r="I102" s="140" t="s">
        <v>560</v>
      </c>
      <c r="J102" s="90"/>
      <c r="K102" s="1413" t="s">
        <v>76</v>
      </c>
      <c r="L102" s="1446"/>
      <c r="M102" s="1451"/>
      <c r="N102" s="911"/>
      <c r="O102" s="911"/>
      <c r="P102" s="911"/>
      <c r="Q102" s="910"/>
      <c r="R102" s="1408"/>
      <c r="S102" s="755"/>
      <c r="T102" s="755"/>
      <c r="U102" s="757"/>
      <c r="V102" s="759"/>
      <c r="W102" s="755"/>
      <c r="X102" s="755"/>
      <c r="Y102" s="755"/>
      <c r="Z102" s="755"/>
      <c r="AA102" s="919"/>
      <c r="AB102" s="918"/>
      <c r="AC102" s="30"/>
      <c r="AD102" s="244">
        <f>IF($C102=0,COUNTA($C$8:$C101),COUNTA($C$8:$C102))</f>
        <v>3</v>
      </c>
      <c r="AF102" s="59"/>
      <c r="AG102" s="56"/>
    </row>
    <row r="103" spans="1:33" ht="19.899999999999999" customHeight="1" thickBot="1">
      <c r="A103" s="1384"/>
      <c r="B103" s="978"/>
      <c r="C103" s="1390"/>
      <c r="D103" s="1393"/>
      <c r="E103" s="1396"/>
      <c r="F103" s="141" t="s">
        <v>100</v>
      </c>
      <c r="G103" s="141">
        <v>0.4</v>
      </c>
      <c r="H103" s="123">
        <f>MROUND(INDEX($C:$C,MATCH(AD103,$AD:$AD,0))*G103/1000,0.1)</f>
        <v>0.5</v>
      </c>
      <c r="I103" s="123" t="str">
        <f>H103&amp;+"K"</f>
        <v>0.5K</v>
      </c>
      <c r="J103" s="88"/>
      <c r="K103" s="1414"/>
      <c r="L103" s="1446"/>
      <c r="M103" s="1451"/>
      <c r="N103" s="911"/>
      <c r="O103" s="911"/>
      <c r="P103" s="911"/>
      <c r="Q103" s="910"/>
      <c r="R103" s="1408"/>
      <c r="S103" s="831"/>
      <c r="T103" s="831"/>
      <c r="U103" s="833"/>
      <c r="V103" s="835"/>
      <c r="W103" s="831"/>
      <c r="X103" s="831"/>
      <c r="Y103" s="831"/>
      <c r="Z103" s="831"/>
      <c r="AA103" s="919"/>
      <c r="AB103" s="918"/>
      <c r="AC103" s="30"/>
      <c r="AD103" s="244">
        <f>IF($C103=0,COUNTA($C$8:$C102),COUNTA($C$8:$C103))</f>
        <v>3</v>
      </c>
      <c r="AF103" s="59"/>
      <c r="AG103" s="56"/>
    </row>
    <row r="104" spans="1:33" ht="19.899999999999999" customHeight="1">
      <c r="A104" s="1384"/>
      <c r="B104" s="978"/>
      <c r="C104" s="1390"/>
      <c r="D104" s="1393"/>
      <c r="E104" s="1395" t="s">
        <v>881</v>
      </c>
      <c r="F104" s="142" t="s">
        <v>355</v>
      </c>
      <c r="G104" s="149">
        <v>28.5</v>
      </c>
      <c r="H104" s="150">
        <f t="shared" ref="H104:H113" si="17">MROUND(INDEX($C:$C,MATCH(AD104,$AD:$AD,0))*G104/1000,1)</f>
        <v>39</v>
      </c>
      <c r="I104" s="233" t="str">
        <f t="shared" ref="I104:I106" si="18">MROUND(H104,1)&amp;+"K"</f>
        <v>39K</v>
      </c>
      <c r="J104" s="25"/>
      <c r="K104" s="1397" t="s">
        <v>274</v>
      </c>
      <c r="L104" s="1446"/>
      <c r="M104" s="1451"/>
      <c r="N104" s="911"/>
      <c r="O104" s="911"/>
      <c r="P104" s="911"/>
      <c r="Q104" s="910"/>
      <c r="R104" s="1408"/>
      <c r="S104" s="755"/>
      <c r="T104" s="755"/>
      <c r="U104" s="757"/>
      <c r="V104" s="759"/>
      <c r="W104" s="755"/>
      <c r="X104" s="755"/>
      <c r="Y104" s="755"/>
      <c r="Z104" s="755"/>
      <c r="AA104" s="919"/>
      <c r="AB104" s="918"/>
      <c r="AC104" s="19"/>
      <c r="AD104" s="244">
        <f>IF($C104=0,COUNTA($C$8:$C103),COUNTA($C$8:$C104))</f>
        <v>3</v>
      </c>
      <c r="AF104" s="59"/>
      <c r="AG104" s="56"/>
    </row>
    <row r="105" spans="1:33" ht="19.899999999999999" customHeight="1">
      <c r="A105" s="1384"/>
      <c r="B105" s="978"/>
      <c r="C105" s="1390"/>
      <c r="D105" s="1393"/>
      <c r="E105" s="1404"/>
      <c r="F105" s="146" t="s">
        <v>356</v>
      </c>
      <c r="G105" s="162">
        <v>11</v>
      </c>
      <c r="H105" s="214">
        <f t="shared" si="17"/>
        <v>15</v>
      </c>
      <c r="I105" s="152" t="str">
        <f t="shared" si="18"/>
        <v>15K</v>
      </c>
      <c r="J105" s="27"/>
      <c r="K105" s="1403"/>
      <c r="L105" s="1446"/>
      <c r="M105" s="1451"/>
      <c r="N105" s="911"/>
      <c r="O105" s="911"/>
      <c r="P105" s="911"/>
      <c r="Q105" s="910"/>
      <c r="R105" s="1408"/>
      <c r="S105" s="756"/>
      <c r="T105" s="756"/>
      <c r="U105" s="825"/>
      <c r="V105" s="826"/>
      <c r="W105" s="756"/>
      <c r="X105" s="756"/>
      <c r="Y105" s="756"/>
      <c r="Z105" s="756"/>
      <c r="AA105" s="919"/>
      <c r="AB105" s="918"/>
      <c r="AC105" s="19"/>
      <c r="AD105" s="244">
        <f>IF($C105=0,COUNTA($C$8:$C104),COUNTA($C$8:$C105))</f>
        <v>3</v>
      </c>
      <c r="AF105" s="59"/>
      <c r="AG105" s="56"/>
    </row>
    <row r="106" spans="1:33" ht="19.899999999999999" customHeight="1">
      <c r="A106" s="1384"/>
      <c r="B106" s="978"/>
      <c r="C106" s="1390"/>
      <c r="D106" s="1393"/>
      <c r="E106" s="1405"/>
      <c r="F106" s="146" t="s">
        <v>212</v>
      </c>
      <c r="G106" s="162">
        <v>0.5</v>
      </c>
      <c r="H106" s="214">
        <f t="shared" si="17"/>
        <v>1</v>
      </c>
      <c r="I106" s="152" t="str">
        <f t="shared" si="18"/>
        <v>1K</v>
      </c>
      <c r="J106" s="26"/>
      <c r="K106" s="1403"/>
      <c r="L106" s="1446"/>
      <c r="M106" s="1451"/>
      <c r="N106" s="911"/>
      <c r="O106" s="911"/>
      <c r="P106" s="911"/>
      <c r="Q106" s="910"/>
      <c r="R106" s="1408"/>
      <c r="S106" s="756"/>
      <c r="T106" s="756"/>
      <c r="U106" s="825"/>
      <c r="V106" s="826"/>
      <c r="W106" s="756"/>
      <c r="X106" s="756"/>
      <c r="Y106" s="756"/>
      <c r="Z106" s="756"/>
      <c r="AA106" s="919"/>
      <c r="AB106" s="918"/>
      <c r="AC106" s="19"/>
      <c r="AD106" s="244">
        <f>IF($C106=0,COUNTA($C$8:$C105),COUNTA($C$8:$C106))</f>
        <v>3</v>
      </c>
      <c r="AF106" s="59"/>
      <c r="AG106" s="56"/>
    </row>
    <row r="107" spans="1:33" ht="19.899999999999999" customHeight="1" thickBot="1">
      <c r="A107" s="1384"/>
      <c r="B107" s="978"/>
      <c r="C107" s="1390"/>
      <c r="D107" s="1393"/>
      <c r="E107" s="1405"/>
      <c r="F107" s="179" t="s">
        <v>296</v>
      </c>
      <c r="G107" s="179"/>
      <c r="H107" s="179">
        <f t="shared" si="17"/>
        <v>0</v>
      </c>
      <c r="I107" s="234" t="s">
        <v>113</v>
      </c>
      <c r="J107" s="26"/>
      <c r="K107" s="1403"/>
      <c r="L107" s="1446"/>
      <c r="M107" s="1451"/>
      <c r="N107" s="911"/>
      <c r="O107" s="911"/>
      <c r="P107" s="911"/>
      <c r="Q107" s="910"/>
      <c r="R107" s="1408"/>
      <c r="S107" s="756"/>
      <c r="T107" s="756"/>
      <c r="U107" s="825"/>
      <c r="V107" s="826"/>
      <c r="W107" s="756"/>
      <c r="X107" s="756"/>
      <c r="Y107" s="756"/>
      <c r="Z107" s="756"/>
      <c r="AA107" s="919"/>
      <c r="AB107" s="918"/>
      <c r="AC107" s="19"/>
      <c r="AD107" s="244">
        <f>IF($C107=0,COUNTA($C$8:$C106),COUNTA($C$8:$C107))</f>
        <v>3</v>
      </c>
      <c r="AF107" s="59"/>
      <c r="AG107" s="56"/>
    </row>
    <row r="108" spans="1:33" ht="19.899999999999999" hidden="1" customHeight="1">
      <c r="A108" s="1384"/>
      <c r="B108" s="978"/>
      <c r="C108" s="1390"/>
      <c r="D108" s="1393"/>
      <c r="E108" s="1405"/>
      <c r="F108" s="283"/>
      <c r="G108" s="283"/>
      <c r="H108" s="151">
        <f t="shared" si="17"/>
        <v>0</v>
      </c>
      <c r="I108" s="151" t="str">
        <f t="shared" si="12"/>
        <v>0K</v>
      </c>
      <c r="J108" s="26"/>
      <c r="K108" s="1403"/>
      <c r="L108" s="1446"/>
      <c r="M108" s="1451"/>
      <c r="N108" s="911"/>
      <c r="O108" s="911"/>
      <c r="P108" s="911"/>
      <c r="Q108" s="910"/>
      <c r="R108" s="1408"/>
      <c r="S108" s="756"/>
      <c r="T108" s="756"/>
      <c r="U108" s="825"/>
      <c r="V108" s="826"/>
      <c r="W108" s="756"/>
      <c r="X108" s="756"/>
      <c r="Y108" s="756"/>
      <c r="Z108" s="756"/>
      <c r="AA108" s="919"/>
      <c r="AB108" s="918"/>
      <c r="AC108" s="19"/>
      <c r="AD108" s="244">
        <f>IF($C108=0,COUNTA($C$8:$C107),COUNTA($C$8:$C108))</f>
        <v>3</v>
      </c>
      <c r="AF108" s="59"/>
      <c r="AG108" s="56"/>
    </row>
    <row r="109" spans="1:33" ht="19.899999999999999" hidden="1" customHeight="1">
      <c r="A109" s="1384"/>
      <c r="B109" s="978"/>
      <c r="C109" s="1390"/>
      <c r="D109" s="1393"/>
      <c r="E109" s="1405"/>
      <c r="F109" s="284"/>
      <c r="G109" s="284"/>
      <c r="H109" s="190">
        <f t="shared" si="17"/>
        <v>0</v>
      </c>
      <c r="I109" s="190" t="str">
        <f t="shared" si="12"/>
        <v>0K</v>
      </c>
      <c r="J109" s="26"/>
      <c r="K109" s="1403"/>
      <c r="L109" s="1446"/>
      <c r="M109" s="1451"/>
      <c r="N109" s="911"/>
      <c r="O109" s="911"/>
      <c r="P109" s="911"/>
      <c r="Q109" s="910"/>
      <c r="R109" s="1408"/>
      <c r="S109" s="756"/>
      <c r="T109" s="756"/>
      <c r="U109" s="825"/>
      <c r="V109" s="826"/>
      <c r="W109" s="756"/>
      <c r="X109" s="756"/>
      <c r="Y109" s="756"/>
      <c r="Z109" s="756"/>
      <c r="AA109" s="919"/>
      <c r="AB109" s="918"/>
      <c r="AC109" s="19"/>
      <c r="AD109" s="244">
        <f>IF($C109=0,COUNTA($C$8:$C106),COUNTA($C$8:$C109))</f>
        <v>3</v>
      </c>
      <c r="AF109" s="59"/>
      <c r="AG109" s="56"/>
    </row>
    <row r="110" spans="1:33" ht="19.899999999999999" hidden="1" customHeight="1">
      <c r="A110" s="1384"/>
      <c r="B110" s="978"/>
      <c r="C110" s="1390"/>
      <c r="D110" s="1393"/>
      <c r="E110" s="1405"/>
      <c r="F110" s="283"/>
      <c r="G110" s="283"/>
      <c r="H110" s="151">
        <f t="shared" si="17"/>
        <v>0</v>
      </c>
      <c r="I110" s="151" t="str">
        <f t="shared" si="12"/>
        <v>0K</v>
      </c>
      <c r="J110" s="26"/>
      <c r="K110" s="1403"/>
      <c r="L110" s="1446"/>
      <c r="M110" s="1451"/>
      <c r="N110" s="911"/>
      <c r="O110" s="911"/>
      <c r="P110" s="911"/>
      <c r="Q110" s="910"/>
      <c r="R110" s="1408"/>
      <c r="S110" s="756"/>
      <c r="T110" s="756"/>
      <c r="U110" s="825"/>
      <c r="V110" s="826"/>
      <c r="W110" s="756"/>
      <c r="X110" s="756"/>
      <c r="Y110" s="756"/>
      <c r="Z110" s="756"/>
      <c r="AA110" s="919"/>
      <c r="AB110" s="918"/>
      <c r="AC110" s="19"/>
      <c r="AD110" s="244">
        <f>IF($C110=0,COUNTA($C$8:$C109),COUNTA($C$8:$C110))</f>
        <v>3</v>
      </c>
      <c r="AF110" s="59"/>
      <c r="AG110" s="56"/>
    </row>
    <row r="111" spans="1:33" ht="19.899999999999999" hidden="1" customHeight="1">
      <c r="A111" s="1384"/>
      <c r="B111" s="978"/>
      <c r="C111" s="1390"/>
      <c r="D111" s="1393"/>
      <c r="E111" s="1405"/>
      <c r="F111" s="284"/>
      <c r="G111" s="284"/>
      <c r="H111" s="190">
        <f t="shared" si="17"/>
        <v>0</v>
      </c>
      <c r="I111" s="190" t="str">
        <f t="shared" si="12"/>
        <v>0K</v>
      </c>
      <c r="J111" s="26"/>
      <c r="K111" s="1403"/>
      <c r="L111" s="1446"/>
      <c r="M111" s="1451"/>
      <c r="N111" s="911"/>
      <c r="O111" s="911"/>
      <c r="P111" s="911"/>
      <c r="Q111" s="910"/>
      <c r="R111" s="1408"/>
      <c r="S111" s="756"/>
      <c r="T111" s="756"/>
      <c r="U111" s="825"/>
      <c r="V111" s="826"/>
      <c r="W111" s="756"/>
      <c r="X111" s="756"/>
      <c r="Y111" s="756"/>
      <c r="Z111" s="756"/>
      <c r="AA111" s="919"/>
      <c r="AB111" s="918"/>
      <c r="AC111" s="19"/>
      <c r="AD111" s="244">
        <f>IF($C111=0,COUNTA($C$8:$C108),COUNTA($C$8:$C111))</f>
        <v>3</v>
      </c>
      <c r="AF111" s="59"/>
      <c r="AG111" s="56"/>
    </row>
    <row r="112" spans="1:33" ht="19.899999999999999" hidden="1" customHeight="1">
      <c r="A112" s="1384"/>
      <c r="B112" s="978"/>
      <c r="C112" s="1390"/>
      <c r="D112" s="1393"/>
      <c r="E112" s="1405"/>
      <c r="F112" s="283"/>
      <c r="G112" s="283"/>
      <c r="H112" s="151">
        <f t="shared" si="17"/>
        <v>0</v>
      </c>
      <c r="I112" s="151" t="str">
        <f t="shared" si="12"/>
        <v>0K</v>
      </c>
      <c r="J112" s="26"/>
      <c r="K112" s="1403"/>
      <c r="L112" s="1446"/>
      <c r="M112" s="1451"/>
      <c r="N112" s="911"/>
      <c r="O112" s="911"/>
      <c r="P112" s="911"/>
      <c r="Q112" s="910"/>
      <c r="R112" s="1408"/>
      <c r="S112" s="756"/>
      <c r="T112" s="756"/>
      <c r="U112" s="825"/>
      <c r="V112" s="826"/>
      <c r="W112" s="756"/>
      <c r="X112" s="756"/>
      <c r="Y112" s="756"/>
      <c r="Z112" s="756"/>
      <c r="AA112" s="919"/>
      <c r="AB112" s="918"/>
      <c r="AC112" s="19"/>
      <c r="AD112" s="244">
        <f>IF($C112=0,COUNTA($C$8:$C111),COUNTA($C$8:$C112))</f>
        <v>3</v>
      </c>
      <c r="AF112" s="59"/>
      <c r="AG112" s="56"/>
    </row>
    <row r="113" spans="1:33" ht="19.899999999999999" hidden="1" customHeight="1" thickBot="1">
      <c r="A113" s="1384"/>
      <c r="B113" s="978"/>
      <c r="C113" s="1390"/>
      <c r="D113" s="1393"/>
      <c r="E113" s="1404"/>
      <c r="F113" s="285"/>
      <c r="G113" s="285"/>
      <c r="H113" s="125">
        <f t="shared" si="17"/>
        <v>0</v>
      </c>
      <c r="I113" s="125" t="str">
        <f t="shared" si="12"/>
        <v>0K</v>
      </c>
      <c r="J113" s="23"/>
      <c r="K113" s="1403"/>
      <c r="L113" s="1446"/>
      <c r="M113" s="1451"/>
      <c r="N113" s="911"/>
      <c r="O113" s="911"/>
      <c r="P113" s="911"/>
      <c r="Q113" s="910"/>
      <c r="R113" s="1408"/>
      <c r="S113" s="756"/>
      <c r="T113" s="756"/>
      <c r="U113" s="825"/>
      <c r="V113" s="826"/>
      <c r="W113" s="756"/>
      <c r="X113" s="756"/>
      <c r="Y113" s="756"/>
      <c r="Z113" s="756"/>
      <c r="AA113" s="919"/>
      <c r="AB113" s="918"/>
      <c r="AC113" s="19"/>
      <c r="AD113" s="244">
        <f>IF($C113=0,COUNTA($C$8:$C112),COUNTA($C$8:$C113))</f>
        <v>3</v>
      </c>
      <c r="AF113" s="59"/>
      <c r="AG113" s="56"/>
    </row>
    <row r="114" spans="1:33" ht="19.899999999999999" customHeight="1" thickBot="1">
      <c r="A114" s="1385"/>
      <c r="B114" s="1435"/>
      <c r="C114" s="1391"/>
      <c r="D114" s="1394"/>
      <c r="E114" s="95" t="s">
        <v>306</v>
      </c>
      <c r="F114" s="1459" t="s">
        <v>307</v>
      </c>
      <c r="G114" s="1460"/>
      <c r="H114" s="1460"/>
      <c r="I114" s="1461"/>
      <c r="J114" s="96"/>
      <c r="K114" s="97" t="s">
        <v>75</v>
      </c>
      <c r="L114" s="1447"/>
      <c r="M114" s="1452"/>
      <c r="N114" s="912"/>
      <c r="O114" s="912"/>
      <c r="P114" s="912"/>
      <c r="Q114" s="914"/>
      <c r="R114" s="1409"/>
      <c r="S114" s="32"/>
      <c r="T114" s="32"/>
      <c r="U114" s="33"/>
      <c r="V114" s="34"/>
      <c r="W114" s="32"/>
      <c r="X114" s="32"/>
      <c r="Y114" s="32"/>
      <c r="Z114" s="32"/>
      <c r="AA114" s="920"/>
      <c r="AB114" s="921"/>
      <c r="AC114" s="30"/>
      <c r="AD114" s="244">
        <f>IF($C114=0,COUNTA($C$8:$C113),COUNTA($C$8:$C114))</f>
        <v>3</v>
      </c>
      <c r="AF114" s="59"/>
      <c r="AG114" s="56"/>
    </row>
    <row r="115" spans="1:33" ht="22.9" customHeight="1" thickTop="1" thickBot="1">
      <c r="A115" s="1415">
        <f>A8+3</f>
        <v>45589</v>
      </c>
      <c r="B115" s="1434" t="s">
        <v>469</v>
      </c>
      <c r="C115" s="1418">
        <v>1374</v>
      </c>
      <c r="D115" s="1420" t="str">
        <f>E115</f>
        <v>糙米飯</v>
      </c>
      <c r="E115" s="1421" t="s">
        <v>875</v>
      </c>
      <c r="F115" s="286" t="s">
        <v>912</v>
      </c>
      <c r="G115" s="122">
        <v>7</v>
      </c>
      <c r="H115" s="122">
        <f t="shared" ref="H115:H123" si="19">MROUND(INDEX($C:$C,MATCH(AD115,$AD:$AD,0))*G115/1000,1)</f>
        <v>10</v>
      </c>
      <c r="I115" s="122" t="str">
        <f>H115&amp;+"K"</f>
        <v>10K</v>
      </c>
      <c r="J115" s="119"/>
      <c r="K115" s="1453" t="s">
        <v>54</v>
      </c>
      <c r="L115" s="1462">
        <v>5</v>
      </c>
      <c r="M115" s="1462">
        <v>2.6</v>
      </c>
      <c r="N115" s="821">
        <v>1.7</v>
      </c>
      <c r="O115" s="818">
        <v>1</v>
      </c>
      <c r="P115" s="818">
        <v>2.4</v>
      </c>
      <c r="Q115" s="818">
        <v>0</v>
      </c>
      <c r="R115" s="1489">
        <f>SUM(L115*70)+(M115*75)+(N115*25)+(O115*60)+(P115*45)+(Q115*150)</f>
        <v>755.5</v>
      </c>
      <c r="S115" s="830"/>
      <c r="T115" s="830"/>
      <c r="U115" s="832"/>
      <c r="V115" s="834"/>
      <c r="W115" s="830"/>
      <c r="X115" s="830"/>
      <c r="Y115" s="830"/>
      <c r="Z115" s="830"/>
      <c r="AA115" s="806"/>
      <c r="AB115" s="807"/>
      <c r="AC115" s="19"/>
      <c r="AD115" s="244">
        <f>IF($C115=0,COUNTA($C$8:$C192),COUNTA($C$8:$C115))</f>
        <v>4</v>
      </c>
      <c r="AF115" s="59"/>
      <c r="AG115" s="56"/>
    </row>
    <row r="116" spans="1:33" ht="22.9" hidden="1" customHeight="1" thickBot="1">
      <c r="A116" s="1384"/>
      <c r="B116" s="978"/>
      <c r="C116" s="1390"/>
      <c r="D116" s="1393"/>
      <c r="E116" s="1471"/>
      <c r="F116" s="287"/>
      <c r="G116" s="125"/>
      <c r="H116" s="125">
        <f t="shared" si="19"/>
        <v>0</v>
      </c>
      <c r="I116" s="125" t="str">
        <f t="shared" ref="I116:I145" si="20">H116&amp;+"K"</f>
        <v>0K</v>
      </c>
      <c r="J116" s="113"/>
      <c r="K116" s="1398"/>
      <c r="L116" s="1481"/>
      <c r="M116" s="1481"/>
      <c r="N116" s="819"/>
      <c r="O116" s="819"/>
      <c r="P116" s="819"/>
      <c r="Q116" s="819"/>
      <c r="R116" s="819"/>
      <c r="S116" s="831"/>
      <c r="T116" s="831"/>
      <c r="U116" s="833"/>
      <c r="V116" s="835"/>
      <c r="W116" s="831"/>
      <c r="X116" s="831"/>
      <c r="Y116" s="831"/>
      <c r="Z116" s="831"/>
      <c r="AA116" s="808"/>
      <c r="AB116" s="809"/>
      <c r="AC116" s="19"/>
      <c r="AD116" s="244">
        <f>IF($C116=0,COUNTA($C$8:$C115),COUNTA($C$8:$C116))</f>
        <v>4</v>
      </c>
      <c r="AF116" s="59"/>
      <c r="AG116" s="56"/>
    </row>
    <row r="117" spans="1:33" ht="22.9" customHeight="1">
      <c r="A117" s="1465"/>
      <c r="B117" s="1467"/>
      <c r="C117" s="1469"/>
      <c r="D117" s="1467"/>
      <c r="E117" s="1395" t="s">
        <v>882</v>
      </c>
      <c r="F117" s="410" t="s">
        <v>357</v>
      </c>
      <c r="G117" s="410">
        <v>52.5</v>
      </c>
      <c r="H117" s="142">
        <f t="shared" si="19"/>
        <v>72</v>
      </c>
      <c r="I117" s="142" t="str">
        <f t="shared" ref="I117" si="21">H117&amp;+"K"</f>
        <v>72K</v>
      </c>
      <c r="J117" s="24"/>
      <c r="K117" s="1397" t="s">
        <v>870</v>
      </c>
      <c r="L117" s="1481"/>
      <c r="M117" s="1481"/>
      <c r="N117" s="819"/>
      <c r="O117" s="819"/>
      <c r="P117" s="819"/>
      <c r="Q117" s="819"/>
      <c r="R117" s="819"/>
      <c r="S117" s="755"/>
      <c r="T117" s="755"/>
      <c r="U117" s="757"/>
      <c r="V117" s="759"/>
      <c r="W117" s="755"/>
      <c r="X117" s="755"/>
      <c r="Y117" s="755"/>
      <c r="Z117" s="755"/>
      <c r="AA117" s="808"/>
      <c r="AB117" s="809"/>
      <c r="AC117" s="19"/>
      <c r="AD117" s="244">
        <f>IF($C117=0,COUNTA($C$8:$C116),COUNTA($C$8:$C117))</f>
        <v>4</v>
      </c>
      <c r="AF117" s="59"/>
      <c r="AG117" s="56"/>
    </row>
    <row r="118" spans="1:33" ht="22.9" customHeight="1">
      <c r="A118" s="1465"/>
      <c r="B118" s="1467"/>
      <c r="C118" s="1469"/>
      <c r="D118" s="1467"/>
      <c r="E118" s="1404"/>
      <c r="F118" s="205" t="s">
        <v>571</v>
      </c>
      <c r="G118" s="205">
        <v>0.9</v>
      </c>
      <c r="H118" s="169">
        <f t="shared" si="19"/>
        <v>1</v>
      </c>
      <c r="I118" s="169" t="str">
        <f t="shared" ref="I118:I121" si="22">H118&amp;+"K"</f>
        <v>1K</v>
      </c>
      <c r="J118" s="84"/>
      <c r="K118" s="1403"/>
      <c r="L118" s="1481"/>
      <c r="M118" s="1481"/>
      <c r="N118" s="819"/>
      <c r="O118" s="819"/>
      <c r="P118" s="819"/>
      <c r="Q118" s="819"/>
      <c r="R118" s="819"/>
      <c r="S118" s="756"/>
      <c r="T118" s="756"/>
      <c r="U118" s="825"/>
      <c r="V118" s="826"/>
      <c r="W118" s="756"/>
      <c r="X118" s="756"/>
      <c r="Y118" s="756"/>
      <c r="Z118" s="756"/>
      <c r="AA118" s="808"/>
      <c r="AB118" s="809"/>
      <c r="AC118" s="19"/>
      <c r="AD118" s="244">
        <f>IF($C118=0,COUNTA($C$8:$C117),COUNTA($C$8:$C118))</f>
        <v>4</v>
      </c>
      <c r="AF118" s="59"/>
      <c r="AG118" s="56"/>
    </row>
    <row r="119" spans="1:33" ht="22.9" customHeight="1">
      <c r="A119" s="1465"/>
      <c r="B119" s="1467"/>
      <c r="C119" s="1469"/>
      <c r="D119" s="1467"/>
      <c r="E119" s="1404"/>
      <c r="F119" s="710" t="s">
        <v>913</v>
      </c>
      <c r="G119" s="415">
        <v>31</v>
      </c>
      <c r="H119" s="146">
        <f t="shared" si="19"/>
        <v>43</v>
      </c>
      <c r="I119" s="146" t="str">
        <f t="shared" si="22"/>
        <v>43K</v>
      </c>
      <c r="J119" s="84"/>
      <c r="K119" s="1403"/>
      <c r="L119" s="1481"/>
      <c r="M119" s="1481"/>
      <c r="N119" s="819"/>
      <c r="O119" s="819"/>
      <c r="P119" s="819"/>
      <c r="Q119" s="819"/>
      <c r="R119" s="819"/>
      <c r="S119" s="756"/>
      <c r="T119" s="756"/>
      <c r="U119" s="825"/>
      <c r="V119" s="826"/>
      <c r="W119" s="756"/>
      <c r="X119" s="756"/>
      <c r="Y119" s="756"/>
      <c r="Z119" s="756"/>
      <c r="AA119" s="808"/>
      <c r="AB119" s="809"/>
      <c r="AC119" s="19"/>
      <c r="AD119" s="244">
        <f>IF($C119=0,COUNTA($C$8:$C118),COUNTA($C$8:$C119))</f>
        <v>4</v>
      </c>
      <c r="AF119" s="59"/>
      <c r="AG119" s="56"/>
    </row>
    <row r="120" spans="1:33" ht="22.9" customHeight="1">
      <c r="A120" s="1465"/>
      <c r="B120" s="1467"/>
      <c r="C120" s="1469"/>
      <c r="D120" s="1467"/>
      <c r="E120" s="1404"/>
      <c r="F120" s="415" t="s">
        <v>646</v>
      </c>
      <c r="G120" s="415">
        <v>12</v>
      </c>
      <c r="H120" s="146">
        <f t="shared" si="19"/>
        <v>16</v>
      </c>
      <c r="I120" s="146" t="str">
        <f t="shared" si="22"/>
        <v>16K</v>
      </c>
      <c r="J120" s="84"/>
      <c r="K120" s="1403"/>
      <c r="L120" s="1481"/>
      <c r="M120" s="1481"/>
      <c r="N120" s="819"/>
      <c r="O120" s="819"/>
      <c r="P120" s="819"/>
      <c r="Q120" s="819"/>
      <c r="R120" s="819"/>
      <c r="S120" s="756"/>
      <c r="T120" s="756"/>
      <c r="U120" s="825"/>
      <c r="V120" s="826"/>
      <c r="W120" s="756"/>
      <c r="X120" s="756"/>
      <c r="Y120" s="756"/>
      <c r="Z120" s="756"/>
      <c r="AA120" s="808"/>
      <c r="AB120" s="809"/>
      <c r="AC120" s="19"/>
      <c r="AD120" s="244">
        <f>IF($C120=0,COUNTA($C$8:$C119),COUNTA($C$8:$C120))</f>
        <v>4</v>
      </c>
      <c r="AF120" s="59"/>
      <c r="AG120" s="56"/>
    </row>
    <row r="121" spans="1:33" ht="22.9" customHeight="1">
      <c r="A121" s="1465"/>
      <c r="B121" s="1467"/>
      <c r="C121" s="1469"/>
      <c r="D121" s="1467"/>
      <c r="E121" s="1404"/>
      <c r="F121" s="709" t="s">
        <v>914</v>
      </c>
      <c r="G121" s="412">
        <v>12</v>
      </c>
      <c r="H121" s="146">
        <f t="shared" si="19"/>
        <v>16</v>
      </c>
      <c r="I121" s="146" t="str">
        <f t="shared" si="22"/>
        <v>16K</v>
      </c>
      <c r="J121" s="84"/>
      <c r="K121" s="1403"/>
      <c r="L121" s="1481"/>
      <c r="M121" s="1481"/>
      <c r="N121" s="819"/>
      <c r="O121" s="819"/>
      <c r="P121" s="819"/>
      <c r="Q121" s="819"/>
      <c r="R121" s="819"/>
      <c r="S121" s="756"/>
      <c r="T121" s="756"/>
      <c r="U121" s="825"/>
      <c r="V121" s="826"/>
      <c r="W121" s="756"/>
      <c r="X121" s="756"/>
      <c r="Y121" s="756"/>
      <c r="Z121" s="756"/>
      <c r="AA121" s="808"/>
      <c r="AB121" s="809"/>
      <c r="AC121" s="19"/>
      <c r="AD121" s="244">
        <f>IF($C121=0,COUNTA($C$8:$C120),COUNTA($C$8:$C121))</f>
        <v>4</v>
      </c>
      <c r="AF121" s="59"/>
      <c r="AG121" s="56"/>
    </row>
    <row r="122" spans="1:33" ht="22.9" customHeight="1">
      <c r="A122" s="1465"/>
      <c r="B122" s="1467"/>
      <c r="C122" s="1469"/>
      <c r="D122" s="1467"/>
      <c r="E122" s="1404"/>
      <c r="F122" s="415" t="s">
        <v>344</v>
      </c>
      <c r="G122" s="412">
        <v>7</v>
      </c>
      <c r="H122" s="146">
        <f t="shared" si="19"/>
        <v>10</v>
      </c>
      <c r="I122" s="146" t="str">
        <f t="shared" ref="I122" si="23">H122&amp;+"K"</f>
        <v>10K</v>
      </c>
      <c r="J122" s="84"/>
      <c r="K122" s="1403"/>
      <c r="L122" s="1481"/>
      <c r="M122" s="1481"/>
      <c r="N122" s="819"/>
      <c r="O122" s="819"/>
      <c r="P122" s="819"/>
      <c r="Q122" s="819"/>
      <c r="R122" s="819"/>
      <c r="S122" s="756"/>
      <c r="T122" s="756"/>
      <c r="U122" s="825"/>
      <c r="V122" s="826"/>
      <c r="W122" s="756"/>
      <c r="X122" s="756"/>
      <c r="Y122" s="756"/>
      <c r="Z122" s="756"/>
      <c r="AA122" s="808"/>
      <c r="AB122" s="809"/>
      <c r="AC122" s="19"/>
      <c r="AD122" s="244">
        <f>IF($C122=0,COUNTA($C$8:$C121),COUNTA($C$8:$C122))</f>
        <v>4</v>
      </c>
      <c r="AF122" s="59"/>
      <c r="AG122" s="56"/>
    </row>
    <row r="123" spans="1:33" ht="22.9" customHeight="1" thickBot="1">
      <c r="A123" s="1465"/>
      <c r="B123" s="1467"/>
      <c r="C123" s="1469"/>
      <c r="D123" s="1467"/>
      <c r="E123" s="1404"/>
      <c r="F123" s="714" t="s">
        <v>915</v>
      </c>
      <c r="G123" s="205">
        <v>1</v>
      </c>
      <c r="H123" s="169">
        <f t="shared" si="19"/>
        <v>1</v>
      </c>
      <c r="I123" s="169" t="s">
        <v>869</v>
      </c>
      <c r="J123" s="84"/>
      <c r="K123" s="1403"/>
      <c r="L123" s="1481"/>
      <c r="M123" s="1481"/>
      <c r="N123" s="819"/>
      <c r="O123" s="819"/>
      <c r="P123" s="819"/>
      <c r="Q123" s="819"/>
      <c r="R123" s="819"/>
      <c r="S123" s="756"/>
      <c r="T123" s="756"/>
      <c r="U123" s="825"/>
      <c r="V123" s="826"/>
      <c r="W123" s="756"/>
      <c r="X123" s="756"/>
      <c r="Y123" s="756"/>
      <c r="Z123" s="756"/>
      <c r="AA123" s="808"/>
      <c r="AB123" s="809"/>
      <c r="AC123" s="19"/>
      <c r="AD123" s="244">
        <f>IF($C123=0,COUNTA($C$8:$C122),COUNTA($C$8:$C123))</f>
        <v>4</v>
      </c>
      <c r="AF123" s="59"/>
      <c r="AG123" s="56"/>
    </row>
    <row r="124" spans="1:33" ht="22.9" hidden="1" customHeight="1">
      <c r="A124" s="1465"/>
      <c r="B124" s="1467"/>
      <c r="C124" s="1469"/>
      <c r="D124" s="1467"/>
      <c r="E124" s="1404"/>
      <c r="F124" s="160"/>
      <c r="G124" s="160"/>
      <c r="H124" s="193"/>
      <c r="I124" s="193"/>
      <c r="J124" s="93"/>
      <c r="K124" s="1403"/>
      <c r="L124" s="1481"/>
      <c r="M124" s="1481"/>
      <c r="N124" s="819"/>
      <c r="O124" s="819"/>
      <c r="P124" s="819"/>
      <c r="Q124" s="819"/>
      <c r="R124" s="819"/>
      <c r="S124" s="756"/>
      <c r="T124" s="756"/>
      <c r="U124" s="825"/>
      <c r="V124" s="826"/>
      <c r="W124" s="756"/>
      <c r="X124" s="756"/>
      <c r="Y124" s="756"/>
      <c r="Z124" s="756"/>
      <c r="AA124" s="808"/>
      <c r="AB124" s="809"/>
      <c r="AC124" s="19"/>
      <c r="AD124" s="244">
        <f>IF($C124=0,COUNTA($C$8:$C116),COUNTA($C$8:$C124))</f>
        <v>4</v>
      </c>
      <c r="AF124" s="59"/>
      <c r="AG124" s="56"/>
    </row>
    <row r="125" spans="1:33" ht="22.9" hidden="1" customHeight="1">
      <c r="A125" s="1465"/>
      <c r="B125" s="1467"/>
      <c r="C125" s="1469"/>
      <c r="D125" s="1467"/>
      <c r="E125" s="1404"/>
      <c r="F125" s="710"/>
      <c r="G125" s="415"/>
      <c r="H125" s="193"/>
      <c r="I125" s="193"/>
      <c r="J125" s="93"/>
      <c r="K125" s="1403"/>
      <c r="L125" s="1481"/>
      <c r="M125" s="1481"/>
      <c r="N125" s="819"/>
      <c r="O125" s="819"/>
      <c r="P125" s="819"/>
      <c r="Q125" s="819"/>
      <c r="R125" s="819"/>
      <c r="S125" s="756"/>
      <c r="T125" s="756"/>
      <c r="U125" s="825"/>
      <c r="V125" s="826"/>
      <c r="W125" s="756"/>
      <c r="X125" s="756"/>
      <c r="Y125" s="756"/>
      <c r="Z125" s="756"/>
      <c r="AA125" s="808"/>
      <c r="AB125" s="809"/>
      <c r="AC125" s="19"/>
      <c r="AD125" s="244">
        <f>IF($C125=0,COUNTA($C$8:$C124),COUNTA($C$8:$C125))</f>
        <v>4</v>
      </c>
      <c r="AF125" s="59"/>
      <c r="AG125" s="56"/>
    </row>
    <row r="126" spans="1:33" ht="22.9" hidden="1" customHeight="1">
      <c r="A126" s="1465"/>
      <c r="B126" s="1467"/>
      <c r="C126" s="1469"/>
      <c r="D126" s="1467"/>
      <c r="E126" s="1404"/>
      <c r="F126" s="415"/>
      <c r="G126" s="415"/>
      <c r="H126" s="193"/>
      <c r="I126" s="193"/>
      <c r="J126" s="93"/>
      <c r="K126" s="1403"/>
      <c r="L126" s="1481"/>
      <c r="M126" s="1481"/>
      <c r="N126" s="819"/>
      <c r="O126" s="819"/>
      <c r="P126" s="819"/>
      <c r="Q126" s="819"/>
      <c r="R126" s="819"/>
      <c r="S126" s="756"/>
      <c r="T126" s="756"/>
      <c r="U126" s="825"/>
      <c r="V126" s="826"/>
      <c r="W126" s="756"/>
      <c r="X126" s="756"/>
      <c r="Y126" s="756"/>
      <c r="Z126" s="756"/>
      <c r="AA126" s="808"/>
      <c r="AB126" s="809"/>
      <c r="AC126" s="19"/>
      <c r="AD126" s="244">
        <f>IF($C126=0,COUNTA($C$8:$C115),COUNTA($C$8:$C126))</f>
        <v>4</v>
      </c>
      <c r="AF126" s="59"/>
      <c r="AG126" s="56"/>
    </row>
    <row r="127" spans="1:33" ht="22.9" hidden="1" customHeight="1">
      <c r="A127" s="1465"/>
      <c r="B127" s="1467"/>
      <c r="C127" s="1469"/>
      <c r="D127" s="1467"/>
      <c r="E127" s="1404"/>
      <c r="F127" s="709"/>
      <c r="G127" s="412"/>
      <c r="H127" s="193"/>
      <c r="I127" s="193"/>
      <c r="J127" s="93"/>
      <c r="K127" s="1403"/>
      <c r="L127" s="1481"/>
      <c r="M127" s="1481"/>
      <c r="N127" s="819"/>
      <c r="O127" s="819"/>
      <c r="P127" s="819"/>
      <c r="Q127" s="819"/>
      <c r="R127" s="819"/>
      <c r="S127" s="756"/>
      <c r="T127" s="756"/>
      <c r="U127" s="825"/>
      <c r="V127" s="826"/>
      <c r="W127" s="756"/>
      <c r="X127" s="756"/>
      <c r="Y127" s="756"/>
      <c r="Z127" s="756"/>
      <c r="AA127" s="808"/>
      <c r="AB127" s="809"/>
      <c r="AC127" s="19"/>
      <c r="AD127" s="244">
        <f>IF($C127=0,COUNTA($C$8:$C116),COUNTA($C$8:$C127))</f>
        <v>4</v>
      </c>
      <c r="AF127" s="59"/>
      <c r="AG127" s="56"/>
    </row>
    <row r="128" spans="1:33" ht="22.9" hidden="1" customHeight="1">
      <c r="A128" s="1465"/>
      <c r="B128" s="1467"/>
      <c r="C128" s="1469"/>
      <c r="D128" s="1467"/>
      <c r="E128" s="1404"/>
      <c r="F128" s="415"/>
      <c r="G128" s="412"/>
      <c r="H128" s="190"/>
      <c r="I128" s="649"/>
      <c r="J128" s="93"/>
      <c r="K128" s="1403"/>
      <c r="L128" s="1481"/>
      <c r="M128" s="1481"/>
      <c r="N128" s="819"/>
      <c r="O128" s="819"/>
      <c r="P128" s="819"/>
      <c r="Q128" s="819"/>
      <c r="R128" s="819"/>
      <c r="S128" s="756"/>
      <c r="T128" s="756"/>
      <c r="U128" s="825"/>
      <c r="V128" s="826"/>
      <c r="W128" s="756"/>
      <c r="X128" s="756"/>
      <c r="Y128" s="756"/>
      <c r="Z128" s="756"/>
      <c r="AA128" s="808"/>
      <c r="AB128" s="809"/>
      <c r="AC128" s="19"/>
      <c r="AF128" s="59"/>
      <c r="AG128" s="56"/>
    </row>
    <row r="129" spans="1:33" ht="22.9" hidden="1" customHeight="1" thickBot="1">
      <c r="A129" s="1465"/>
      <c r="B129" s="1467"/>
      <c r="C129" s="1469"/>
      <c r="D129" s="1467"/>
      <c r="E129" s="1404"/>
      <c r="F129" s="715"/>
      <c r="G129" s="160"/>
      <c r="H129" s="151"/>
      <c r="I129" s="141"/>
      <c r="J129" s="93"/>
      <c r="K129" s="1403"/>
      <c r="L129" s="1481"/>
      <c r="M129" s="1481"/>
      <c r="N129" s="819"/>
      <c r="O129" s="819"/>
      <c r="P129" s="819"/>
      <c r="Q129" s="819"/>
      <c r="R129" s="819"/>
      <c r="S129" s="756"/>
      <c r="T129" s="756"/>
      <c r="U129" s="825"/>
      <c r="V129" s="826"/>
      <c r="W129" s="756"/>
      <c r="X129" s="756"/>
      <c r="Y129" s="756"/>
      <c r="Z129" s="756"/>
      <c r="AA129" s="808"/>
      <c r="AB129" s="809"/>
      <c r="AC129" s="19"/>
      <c r="AD129" s="244">
        <f>IF($C129=0,COUNTA($C$8:$C127),COUNTA($C$8:$C129))</f>
        <v>4</v>
      </c>
      <c r="AF129" s="59"/>
      <c r="AG129" s="56"/>
    </row>
    <row r="130" spans="1:33" ht="22.9" hidden="1" customHeight="1">
      <c r="A130" s="1465"/>
      <c r="B130" s="1467"/>
      <c r="C130" s="1469"/>
      <c r="D130" s="1467"/>
      <c r="E130" s="1404"/>
      <c r="F130" s="415" t="s">
        <v>893</v>
      </c>
      <c r="G130" s="412"/>
      <c r="H130" s="193"/>
      <c r="I130" s="234" t="str">
        <f t="shared" ref="I130:I134" si="24">H130&amp;+"K"</f>
        <v>K</v>
      </c>
      <c r="J130" s="93"/>
      <c r="K130" s="1403"/>
      <c r="L130" s="1481"/>
      <c r="M130" s="1481"/>
      <c r="N130" s="819"/>
      <c r="O130" s="819"/>
      <c r="P130" s="819"/>
      <c r="Q130" s="819"/>
      <c r="R130" s="819"/>
      <c r="S130" s="756"/>
      <c r="T130" s="756"/>
      <c r="U130" s="825"/>
      <c r="V130" s="826"/>
      <c r="W130" s="756"/>
      <c r="X130" s="756"/>
      <c r="Y130" s="756"/>
      <c r="Z130" s="756"/>
      <c r="AA130" s="808"/>
      <c r="AB130" s="809"/>
      <c r="AC130" s="19"/>
      <c r="AD130" s="244">
        <f>IF($C130=0,COUNTA($C$8:$C129),COUNTA($C$8:$C130))</f>
        <v>4</v>
      </c>
      <c r="AF130" s="59"/>
      <c r="AG130" s="56"/>
    </row>
    <row r="131" spans="1:33" ht="22.9" hidden="1" customHeight="1">
      <c r="A131" s="1465"/>
      <c r="B131" s="1467"/>
      <c r="C131" s="1469"/>
      <c r="D131" s="1467"/>
      <c r="E131" s="1404"/>
      <c r="F131" s="193"/>
      <c r="G131" s="193"/>
      <c r="H131" s="193"/>
      <c r="I131" s="193" t="str">
        <f t="shared" si="24"/>
        <v>K</v>
      </c>
      <c r="J131" s="93"/>
      <c r="K131" s="1403"/>
      <c r="L131" s="1481"/>
      <c r="M131" s="1481"/>
      <c r="N131" s="819"/>
      <c r="O131" s="819"/>
      <c r="P131" s="819"/>
      <c r="Q131" s="819"/>
      <c r="R131" s="819"/>
      <c r="S131" s="756"/>
      <c r="T131" s="756"/>
      <c r="U131" s="825"/>
      <c r="V131" s="826"/>
      <c r="W131" s="756"/>
      <c r="X131" s="756"/>
      <c r="Y131" s="756"/>
      <c r="Z131" s="756"/>
      <c r="AA131" s="808"/>
      <c r="AB131" s="809"/>
      <c r="AC131" s="19"/>
      <c r="AD131" s="244">
        <f>IF($C131=0,COUNTA($C$8:$C125),COUNTA($C$8:$C131))</f>
        <v>4</v>
      </c>
      <c r="AF131" s="59"/>
      <c r="AG131" s="56"/>
    </row>
    <row r="132" spans="1:33" ht="22.9" hidden="1" customHeight="1">
      <c r="A132" s="1465"/>
      <c r="B132" s="1467"/>
      <c r="C132" s="1469"/>
      <c r="D132" s="1467"/>
      <c r="E132" s="1404"/>
      <c r="F132" s="193"/>
      <c r="G132" s="193"/>
      <c r="H132" s="193"/>
      <c r="I132" s="193" t="str">
        <f t="shared" si="24"/>
        <v>K</v>
      </c>
      <c r="J132" s="93"/>
      <c r="K132" s="1403"/>
      <c r="L132" s="1481"/>
      <c r="M132" s="1481"/>
      <c r="N132" s="819"/>
      <c r="O132" s="819"/>
      <c r="P132" s="819"/>
      <c r="Q132" s="819"/>
      <c r="R132" s="819"/>
      <c r="S132" s="756"/>
      <c r="T132" s="756"/>
      <c r="U132" s="825"/>
      <c r="V132" s="826"/>
      <c r="W132" s="756"/>
      <c r="X132" s="756"/>
      <c r="Y132" s="756"/>
      <c r="Z132" s="756"/>
      <c r="AA132" s="808"/>
      <c r="AB132" s="809"/>
      <c r="AC132" s="19"/>
      <c r="AD132" s="244">
        <f>IF($C132=0,COUNTA($C$8:$C131),COUNTA($C$8:$C132))</f>
        <v>4</v>
      </c>
      <c r="AF132" s="59"/>
      <c r="AG132" s="56"/>
    </row>
    <row r="133" spans="1:33" ht="22.9" hidden="1" customHeight="1">
      <c r="A133" s="1465"/>
      <c r="B133" s="1467"/>
      <c r="C133" s="1469"/>
      <c r="D133" s="1467"/>
      <c r="E133" s="1404"/>
      <c r="F133" s="193"/>
      <c r="G133" s="193"/>
      <c r="H133" s="193"/>
      <c r="I133" s="193" t="str">
        <f t="shared" si="24"/>
        <v>K</v>
      </c>
      <c r="J133" s="93"/>
      <c r="K133" s="1403"/>
      <c r="L133" s="1481"/>
      <c r="M133" s="1481"/>
      <c r="N133" s="819"/>
      <c r="O133" s="819"/>
      <c r="P133" s="819"/>
      <c r="Q133" s="819"/>
      <c r="R133" s="819"/>
      <c r="S133" s="756"/>
      <c r="T133" s="756"/>
      <c r="U133" s="825"/>
      <c r="V133" s="826"/>
      <c r="W133" s="756"/>
      <c r="X133" s="756"/>
      <c r="Y133" s="756"/>
      <c r="Z133" s="756"/>
      <c r="AA133" s="808"/>
      <c r="AB133" s="809"/>
      <c r="AC133" s="19"/>
      <c r="AD133" s="244">
        <f>IF($C133=0,COUNTA($C$8:$C132),COUNTA($C$8:$C133))</f>
        <v>4</v>
      </c>
      <c r="AF133" s="59"/>
      <c r="AG133" s="56"/>
    </row>
    <row r="134" spans="1:33" ht="22.9" hidden="1" customHeight="1" thickBot="1">
      <c r="A134" s="1465"/>
      <c r="B134" s="1467"/>
      <c r="C134" s="1469"/>
      <c r="D134" s="1467"/>
      <c r="E134" s="1396"/>
      <c r="F134" s="123"/>
      <c r="G134" s="123"/>
      <c r="H134" s="123"/>
      <c r="I134" s="124" t="str">
        <f t="shared" si="24"/>
        <v>K</v>
      </c>
      <c r="J134" s="94"/>
      <c r="K134" s="1477"/>
      <c r="L134" s="1481"/>
      <c r="M134" s="1481"/>
      <c r="N134" s="819"/>
      <c r="O134" s="819"/>
      <c r="P134" s="819"/>
      <c r="Q134" s="819"/>
      <c r="R134" s="819"/>
      <c r="S134" s="761"/>
      <c r="T134" s="761"/>
      <c r="U134" s="758"/>
      <c r="V134" s="760"/>
      <c r="W134" s="761"/>
      <c r="X134" s="761"/>
      <c r="Y134" s="761"/>
      <c r="Z134" s="761"/>
      <c r="AA134" s="808"/>
      <c r="AB134" s="809"/>
      <c r="AC134" s="19"/>
      <c r="AD134" s="244">
        <f>IF($C134=0,COUNTA($C$8:$C133),COUNTA($C$8:$C134))</f>
        <v>4</v>
      </c>
      <c r="AF134" s="59"/>
      <c r="AG134" s="56"/>
    </row>
    <row r="135" spans="1:33" ht="22.9" customHeight="1">
      <c r="A135" s="1465"/>
      <c r="B135" s="1467"/>
      <c r="C135" s="1469"/>
      <c r="D135" s="1467"/>
      <c r="E135" s="1457" t="s">
        <v>872</v>
      </c>
      <c r="F135" s="142" t="s">
        <v>360</v>
      </c>
      <c r="G135" s="149">
        <v>11</v>
      </c>
      <c r="H135" s="195">
        <f>MROUND(INDEX($C:$C,MATCH(AD135,$AD:$AD,0))*G135/1000,1)</f>
        <v>15</v>
      </c>
      <c r="I135" s="145" t="str">
        <f t="shared" si="20"/>
        <v>15K</v>
      </c>
      <c r="J135" s="89"/>
      <c r="K135" s="1472" t="s">
        <v>214</v>
      </c>
      <c r="L135" s="1481"/>
      <c r="M135" s="1481"/>
      <c r="N135" s="819"/>
      <c r="O135" s="819"/>
      <c r="P135" s="819"/>
      <c r="Q135" s="819"/>
      <c r="R135" s="819"/>
      <c r="S135" s="755"/>
      <c r="T135" s="755"/>
      <c r="U135" s="757"/>
      <c r="V135" s="759"/>
      <c r="W135" s="755"/>
      <c r="X135" s="755"/>
      <c r="Y135" s="755"/>
      <c r="Z135" s="755"/>
      <c r="AA135" s="808"/>
      <c r="AB135" s="809"/>
      <c r="AC135" s="19"/>
      <c r="AD135" s="244">
        <f>IF($C135=0,COUNTA($C$8:$C134),COUNTA($C$8:$C135))</f>
        <v>4</v>
      </c>
      <c r="AF135" s="59"/>
      <c r="AG135" s="56"/>
    </row>
    <row r="136" spans="1:33" ht="22.9" customHeight="1">
      <c r="A136" s="1465"/>
      <c r="B136" s="1467"/>
      <c r="C136" s="1469"/>
      <c r="D136" s="1467"/>
      <c r="E136" s="1336"/>
      <c r="F136" s="146" t="s">
        <v>361</v>
      </c>
      <c r="G136" s="152">
        <v>12</v>
      </c>
      <c r="H136" s="194">
        <f>MROUND(INDEX($C:$C,MATCH(AD136,$AD:$AD,0))*G136/1000,3)</f>
        <v>15</v>
      </c>
      <c r="I136" s="194" t="str">
        <f t="shared" si="20"/>
        <v>15K</v>
      </c>
      <c r="J136" s="98"/>
      <c r="K136" s="1473"/>
      <c r="L136" s="1481"/>
      <c r="M136" s="1481"/>
      <c r="N136" s="819"/>
      <c r="O136" s="819"/>
      <c r="P136" s="819"/>
      <c r="Q136" s="819"/>
      <c r="R136" s="819"/>
      <c r="S136" s="756"/>
      <c r="T136" s="756"/>
      <c r="U136" s="825"/>
      <c r="V136" s="826"/>
      <c r="W136" s="756"/>
      <c r="X136" s="756"/>
      <c r="Y136" s="756"/>
      <c r="Z136" s="756"/>
      <c r="AA136" s="808"/>
      <c r="AB136" s="809"/>
      <c r="AC136" s="19"/>
      <c r="AD136" s="244">
        <f>IF($C136=0,COUNTA($C$8:$C135),COUNTA($C$8:$C136))</f>
        <v>4</v>
      </c>
      <c r="AF136" s="59"/>
      <c r="AG136" s="56"/>
    </row>
    <row r="137" spans="1:33" ht="22.9" customHeight="1">
      <c r="A137" s="1465"/>
      <c r="B137" s="1467"/>
      <c r="C137" s="1469"/>
      <c r="D137" s="1467"/>
      <c r="E137" s="1336"/>
      <c r="F137" s="217" t="s">
        <v>362</v>
      </c>
      <c r="G137" s="217">
        <v>6</v>
      </c>
      <c r="H137" s="146">
        <f>MROUND(INDEX($C:$C,MATCH(AD137,$AD:$AD,0))*G137/1000,1)</f>
        <v>8</v>
      </c>
      <c r="I137" s="146" t="str">
        <f t="shared" si="20"/>
        <v>8K</v>
      </c>
      <c r="J137" s="84"/>
      <c r="K137" s="1473"/>
      <c r="L137" s="1481"/>
      <c r="M137" s="1481"/>
      <c r="N137" s="819"/>
      <c r="O137" s="819"/>
      <c r="P137" s="819"/>
      <c r="Q137" s="819"/>
      <c r="R137" s="819"/>
      <c r="S137" s="756"/>
      <c r="T137" s="756"/>
      <c r="U137" s="825"/>
      <c r="V137" s="826"/>
      <c r="W137" s="756"/>
      <c r="X137" s="756"/>
      <c r="Y137" s="756"/>
      <c r="Z137" s="756"/>
      <c r="AA137" s="808"/>
      <c r="AB137" s="809"/>
      <c r="AC137" s="19"/>
      <c r="AD137" s="244">
        <f>IF($C137=0,COUNTA($C$8:$C136),COUNTA($C$8:$C137))</f>
        <v>4</v>
      </c>
      <c r="AF137" s="59"/>
      <c r="AG137" s="56"/>
    </row>
    <row r="138" spans="1:33" ht="22.9" customHeight="1">
      <c r="A138" s="1465"/>
      <c r="B138" s="1467"/>
      <c r="C138" s="1469"/>
      <c r="D138" s="1467"/>
      <c r="E138" s="1336"/>
      <c r="F138" s="217" t="s">
        <v>916</v>
      </c>
      <c r="G138" s="217">
        <v>21</v>
      </c>
      <c r="H138" s="146">
        <f>MROUND(INDEX($C:$C,MATCH(AD138,$AD:$AD,0))*G138/1000,1)</f>
        <v>29</v>
      </c>
      <c r="I138" s="146" t="str">
        <f t="shared" si="20"/>
        <v>29K</v>
      </c>
      <c r="J138" s="84"/>
      <c r="K138" s="1473"/>
      <c r="L138" s="1481"/>
      <c r="M138" s="1481"/>
      <c r="N138" s="819"/>
      <c r="O138" s="819"/>
      <c r="P138" s="819"/>
      <c r="Q138" s="819"/>
      <c r="R138" s="819"/>
      <c r="S138" s="756"/>
      <c r="T138" s="756"/>
      <c r="U138" s="825"/>
      <c r="V138" s="826"/>
      <c r="W138" s="756"/>
      <c r="X138" s="756"/>
      <c r="Y138" s="756"/>
      <c r="Z138" s="756"/>
      <c r="AA138" s="808"/>
      <c r="AB138" s="809"/>
      <c r="AC138" s="19"/>
      <c r="AD138" s="244">
        <f>IF($C138=0,COUNTA($C$8:$C137),COUNTA($C$8:$C138))</f>
        <v>4</v>
      </c>
      <c r="AF138" s="59"/>
      <c r="AG138" s="56"/>
    </row>
    <row r="139" spans="1:33" ht="22.9" customHeight="1">
      <c r="A139" s="1465"/>
      <c r="B139" s="1467"/>
      <c r="C139" s="1469"/>
      <c r="D139" s="1467"/>
      <c r="E139" s="1336"/>
      <c r="F139" s="217" t="s">
        <v>363</v>
      </c>
      <c r="G139" s="217">
        <v>4</v>
      </c>
      <c r="H139" s="146">
        <f>MROUND(INDEX($C:$C,MATCH(AD139,$AD:$AD,0))*G139/1000,1)</f>
        <v>5</v>
      </c>
      <c r="I139" s="146" t="str">
        <f t="shared" si="20"/>
        <v>5K</v>
      </c>
      <c r="J139" s="84"/>
      <c r="K139" s="1473"/>
      <c r="L139" s="1481"/>
      <c r="M139" s="1481"/>
      <c r="N139" s="819"/>
      <c r="O139" s="819"/>
      <c r="P139" s="819"/>
      <c r="Q139" s="819"/>
      <c r="R139" s="819"/>
      <c r="S139" s="756"/>
      <c r="T139" s="756"/>
      <c r="U139" s="825"/>
      <c r="V139" s="826"/>
      <c r="W139" s="756"/>
      <c r="X139" s="756"/>
      <c r="Y139" s="756"/>
      <c r="Z139" s="756"/>
      <c r="AA139" s="808"/>
      <c r="AB139" s="809"/>
      <c r="AC139" s="19"/>
      <c r="AD139" s="244">
        <f>IF($C139=0,COUNTA($C$8:$C135),COUNTA($C$8:$C139))</f>
        <v>4</v>
      </c>
      <c r="AF139" s="59"/>
      <c r="AG139" s="56"/>
    </row>
    <row r="140" spans="1:33" ht="22.9" customHeight="1">
      <c r="A140" s="1465"/>
      <c r="B140" s="1467"/>
      <c r="C140" s="1469"/>
      <c r="D140" s="1467"/>
      <c r="E140" s="1336"/>
      <c r="F140" s="217" t="s">
        <v>270</v>
      </c>
      <c r="G140" s="217">
        <v>8.5</v>
      </c>
      <c r="H140" s="168">
        <f>MROUND(INDEX($C:$C,MATCH(AD140,$AD:$AD,0))*G140/1000,1)</f>
        <v>12</v>
      </c>
      <c r="I140" s="168" t="str">
        <f t="shared" si="20"/>
        <v>12K</v>
      </c>
      <c r="J140" s="28"/>
      <c r="K140" s="1473"/>
      <c r="L140" s="1481"/>
      <c r="M140" s="1481"/>
      <c r="N140" s="819"/>
      <c r="O140" s="819"/>
      <c r="P140" s="819"/>
      <c r="Q140" s="819"/>
      <c r="R140" s="819"/>
      <c r="S140" s="756"/>
      <c r="T140" s="756"/>
      <c r="U140" s="825"/>
      <c r="V140" s="826"/>
      <c r="W140" s="756"/>
      <c r="X140" s="756"/>
      <c r="Y140" s="756"/>
      <c r="Z140" s="756"/>
      <c r="AA140" s="808"/>
      <c r="AB140" s="809"/>
      <c r="AC140" s="19"/>
      <c r="AD140" s="244">
        <f>IF($C140=0,COUNTA($C$8:$C139),COUNTA($C$8:$C140))</f>
        <v>4</v>
      </c>
      <c r="AF140" s="59"/>
      <c r="AG140" s="56"/>
    </row>
    <row r="141" spans="1:33" ht="22.9" customHeight="1">
      <c r="A141" s="1465"/>
      <c r="B141" s="1467"/>
      <c r="C141" s="1469"/>
      <c r="D141" s="1467"/>
      <c r="E141" s="1336"/>
      <c r="F141" s="217" t="s">
        <v>364</v>
      </c>
      <c r="G141" s="217">
        <v>1</v>
      </c>
      <c r="H141" s="146">
        <f>MROUND(INDEX($C:$C,MATCH(AD141,$AD:$AD,0))*G141/1000,1)</f>
        <v>1</v>
      </c>
      <c r="I141" s="146" t="str">
        <f t="shared" si="20"/>
        <v>1K</v>
      </c>
      <c r="J141" s="28"/>
      <c r="K141" s="1473"/>
      <c r="L141" s="1481"/>
      <c r="M141" s="1481"/>
      <c r="N141" s="819"/>
      <c r="O141" s="819"/>
      <c r="P141" s="819"/>
      <c r="Q141" s="819"/>
      <c r="R141" s="819"/>
      <c r="S141" s="756"/>
      <c r="T141" s="756"/>
      <c r="U141" s="825"/>
      <c r="V141" s="826"/>
      <c r="W141" s="756"/>
      <c r="X141" s="756"/>
      <c r="Y141" s="756"/>
      <c r="Z141" s="756"/>
      <c r="AA141" s="808"/>
      <c r="AB141" s="809"/>
      <c r="AC141" s="19"/>
      <c r="AD141" s="244">
        <f>IF($C141=0,COUNTA($C$8:$C140),COUNTA($C$8:$C141))</f>
        <v>4</v>
      </c>
      <c r="AF141" s="59"/>
      <c r="AG141" s="56"/>
    </row>
    <row r="142" spans="1:33" ht="22.9" customHeight="1">
      <c r="A142" s="1465"/>
      <c r="B142" s="1467"/>
      <c r="C142" s="1469"/>
      <c r="D142" s="1467"/>
      <c r="E142" s="1336"/>
      <c r="F142" s="217" t="s">
        <v>425</v>
      </c>
      <c r="G142" s="217"/>
      <c r="H142" s="146"/>
      <c r="I142" s="146" t="s">
        <v>300</v>
      </c>
      <c r="J142" s="28"/>
      <c r="K142" s="1473"/>
      <c r="L142" s="1481"/>
      <c r="M142" s="1481"/>
      <c r="N142" s="819"/>
      <c r="O142" s="819"/>
      <c r="P142" s="819"/>
      <c r="Q142" s="819"/>
      <c r="R142" s="819"/>
      <c r="S142" s="756"/>
      <c r="T142" s="756"/>
      <c r="U142" s="825"/>
      <c r="V142" s="826"/>
      <c r="W142" s="756"/>
      <c r="X142" s="756"/>
      <c r="Y142" s="756"/>
      <c r="Z142" s="756"/>
      <c r="AA142" s="808"/>
      <c r="AB142" s="809"/>
      <c r="AC142" s="19"/>
      <c r="AF142" s="59"/>
      <c r="AG142" s="56"/>
    </row>
    <row r="143" spans="1:33" ht="22.9" customHeight="1" thickBot="1">
      <c r="A143" s="1465"/>
      <c r="B143" s="1467"/>
      <c r="C143" s="1469"/>
      <c r="D143" s="1467"/>
      <c r="E143" s="1336"/>
      <c r="F143" s="228" t="s">
        <v>917</v>
      </c>
      <c r="G143" s="228"/>
      <c r="H143" s="288">
        <f>MROUND(INDEX($C:$C,MATCH(AD143,$AD:$AD,0))*G143/1000,1)</f>
        <v>0</v>
      </c>
      <c r="I143" s="288" t="s">
        <v>213</v>
      </c>
      <c r="J143" s="98"/>
      <c r="K143" s="1473"/>
      <c r="L143" s="1481"/>
      <c r="M143" s="1481"/>
      <c r="N143" s="819"/>
      <c r="O143" s="819"/>
      <c r="P143" s="819"/>
      <c r="Q143" s="819"/>
      <c r="R143" s="819"/>
      <c r="S143" s="756"/>
      <c r="T143" s="756"/>
      <c r="U143" s="825"/>
      <c r="V143" s="826"/>
      <c r="W143" s="756"/>
      <c r="X143" s="756"/>
      <c r="Y143" s="756"/>
      <c r="Z143" s="756"/>
      <c r="AA143" s="808"/>
      <c r="AB143" s="809"/>
      <c r="AC143" s="19"/>
      <c r="AD143" s="244">
        <f>IF($C143=0,COUNTA($C$8:$C136),COUNTA($C$8:$C143))</f>
        <v>4</v>
      </c>
      <c r="AF143" s="59"/>
      <c r="AG143" s="56"/>
    </row>
    <row r="144" spans="1:33" ht="22.9" hidden="1" customHeight="1">
      <c r="A144" s="1465"/>
      <c r="B144" s="1467"/>
      <c r="C144" s="1469"/>
      <c r="D144" s="1467"/>
      <c r="E144" s="1336"/>
      <c r="F144" s="218"/>
      <c r="G144" s="217"/>
      <c r="H144" s="194">
        <f>MROUND(INDEX($C:$C,MATCH(AD144,$AD:$AD,0))*G144/1000,1)</f>
        <v>0</v>
      </c>
      <c r="I144" s="194" t="str">
        <f t="shared" si="20"/>
        <v>0K</v>
      </c>
      <c r="J144" s="98"/>
      <c r="K144" s="1473"/>
      <c r="L144" s="1481"/>
      <c r="M144" s="1481"/>
      <c r="N144" s="819"/>
      <c r="O144" s="819"/>
      <c r="P144" s="819"/>
      <c r="Q144" s="819"/>
      <c r="R144" s="819"/>
      <c r="S144" s="756"/>
      <c r="T144" s="756"/>
      <c r="U144" s="825"/>
      <c r="V144" s="826"/>
      <c r="W144" s="756"/>
      <c r="X144" s="756"/>
      <c r="Y144" s="756"/>
      <c r="Z144" s="756"/>
      <c r="AA144" s="808"/>
      <c r="AB144" s="809"/>
      <c r="AC144" s="19"/>
      <c r="AD144" s="244">
        <f>IF($C144=0,COUNTA($C$8:$C143),COUNTA($C$8:$C144))</f>
        <v>4</v>
      </c>
      <c r="AF144" s="59"/>
      <c r="AG144" s="56"/>
    </row>
    <row r="145" spans="1:48" ht="22.9" hidden="1" customHeight="1" thickBot="1">
      <c r="A145" s="1465"/>
      <c r="B145" s="1467"/>
      <c r="C145" s="1469"/>
      <c r="D145" s="1467"/>
      <c r="E145" s="1336"/>
      <c r="F145" s="146"/>
      <c r="G145" s="152"/>
      <c r="H145" s="194">
        <f>MROUND(INDEX($C:$C,MATCH(AD145,$AD:$AD,0))*G145/1000,1)</f>
        <v>0</v>
      </c>
      <c r="I145" s="194" t="str">
        <f t="shared" si="20"/>
        <v>0K</v>
      </c>
      <c r="J145" s="98"/>
      <c r="K145" s="1473"/>
      <c r="L145" s="1481"/>
      <c r="M145" s="1481"/>
      <c r="N145" s="819"/>
      <c r="O145" s="819"/>
      <c r="P145" s="819"/>
      <c r="Q145" s="819"/>
      <c r="R145" s="819"/>
      <c r="S145" s="756"/>
      <c r="T145" s="756"/>
      <c r="U145" s="825"/>
      <c r="V145" s="826"/>
      <c r="W145" s="756"/>
      <c r="X145" s="756"/>
      <c r="Y145" s="756"/>
      <c r="Z145" s="756"/>
      <c r="AA145" s="808"/>
      <c r="AB145" s="809"/>
      <c r="AC145" s="19"/>
      <c r="AD145" s="244">
        <f>IF($C145=0,COUNTA($C$8:$C144),COUNTA($C$8:$C145))</f>
        <v>4</v>
      </c>
      <c r="AF145" s="59"/>
      <c r="AG145" s="56"/>
    </row>
    <row r="146" spans="1:48" ht="22.9" customHeight="1">
      <c r="A146" s="1465"/>
      <c r="B146" s="1467"/>
      <c r="C146" s="1469"/>
      <c r="D146" s="1467"/>
      <c r="E146" s="1458" t="s">
        <v>365</v>
      </c>
      <c r="F146" s="140" t="s">
        <v>366</v>
      </c>
      <c r="G146" s="140">
        <v>70</v>
      </c>
      <c r="H146" s="140">
        <f>IF(MROUND(INDEX($C:$C,MATCH(AD146,$AD:$AD,0))*G146/1000,1)&gt;90,90,MROUND(INDEX($C:$C,MATCH(AD146,$AD:$AD,0))*G146/1000,1))</f>
        <v>90</v>
      </c>
      <c r="I146" s="140" t="s">
        <v>561</v>
      </c>
      <c r="J146" s="90"/>
      <c r="K146" s="1413" t="s">
        <v>77</v>
      </c>
      <c r="L146" s="1481"/>
      <c r="M146" s="1481"/>
      <c r="N146" s="819"/>
      <c r="O146" s="819"/>
      <c r="P146" s="819"/>
      <c r="Q146" s="819"/>
      <c r="R146" s="819"/>
      <c r="S146" s="755"/>
      <c r="T146" s="755"/>
      <c r="U146" s="757"/>
      <c r="V146" s="759"/>
      <c r="W146" s="755"/>
      <c r="X146" s="755"/>
      <c r="Y146" s="755"/>
      <c r="Z146" s="755"/>
      <c r="AA146" s="808"/>
      <c r="AB146" s="809"/>
      <c r="AC146" s="19"/>
      <c r="AD146" s="244">
        <f>IF($C146=0,COUNTA($C$8:$C145),COUNTA($C$8:$C146))</f>
        <v>4</v>
      </c>
      <c r="AF146" s="59"/>
      <c r="AG146" s="56"/>
    </row>
    <row r="147" spans="1:48" ht="22.9" customHeight="1" thickBot="1">
      <c r="A147" s="1465"/>
      <c r="B147" s="1467"/>
      <c r="C147" s="1469"/>
      <c r="D147" s="1467"/>
      <c r="E147" s="1474"/>
      <c r="F147" s="123" t="s">
        <v>313</v>
      </c>
      <c r="G147" s="123">
        <v>0.4</v>
      </c>
      <c r="H147" s="123">
        <f>MROUND(INDEX($C:$C,MATCH(AD147,$AD:$AD,0))*G147/1000,0.1)</f>
        <v>0.5</v>
      </c>
      <c r="I147" s="123" t="str">
        <f>H147&amp;+"K"</f>
        <v>0.5K</v>
      </c>
      <c r="J147" s="88"/>
      <c r="K147" s="1398"/>
      <c r="L147" s="1481"/>
      <c r="M147" s="1481"/>
      <c r="N147" s="819"/>
      <c r="O147" s="819"/>
      <c r="P147" s="819"/>
      <c r="Q147" s="819"/>
      <c r="R147" s="819"/>
      <c r="S147" s="761"/>
      <c r="T147" s="761"/>
      <c r="U147" s="758"/>
      <c r="V147" s="760"/>
      <c r="W147" s="761"/>
      <c r="X147" s="761"/>
      <c r="Y147" s="761"/>
      <c r="Z147" s="761"/>
      <c r="AA147" s="808"/>
      <c r="AB147" s="809"/>
      <c r="AC147" s="19"/>
      <c r="AD147" s="244">
        <f>IF($C147=0,COUNTA($C$8:$C146),COUNTA($C$8:$C147))</f>
        <v>4</v>
      </c>
      <c r="AF147" s="59"/>
      <c r="AG147" s="56"/>
    </row>
    <row r="148" spans="1:48" ht="22.9" customHeight="1">
      <c r="A148" s="1465"/>
      <c r="B148" s="1467"/>
      <c r="C148" s="1469"/>
      <c r="D148" s="1467"/>
      <c r="E148" s="1458" t="s">
        <v>873</v>
      </c>
      <c r="F148" s="146" t="s">
        <v>918</v>
      </c>
      <c r="G148" s="162">
        <v>28.5</v>
      </c>
      <c r="H148" s="214">
        <f t="shared" ref="H148:H157" si="25">MROUND(INDEX($C:$C,MATCH(AD148,$AD:$AD,0))*G148/1000,1)</f>
        <v>39</v>
      </c>
      <c r="I148" s="152" t="str">
        <f t="shared" ref="I148:I151" si="26">H148&amp;+"K"</f>
        <v>39K</v>
      </c>
      <c r="J148" s="25"/>
      <c r="K148" s="1431" t="s">
        <v>273</v>
      </c>
      <c r="L148" s="1481"/>
      <c r="M148" s="1481"/>
      <c r="N148" s="819"/>
      <c r="O148" s="819"/>
      <c r="P148" s="819"/>
      <c r="Q148" s="819"/>
      <c r="R148" s="819"/>
      <c r="S148" s="755"/>
      <c r="T148" s="755"/>
      <c r="U148" s="757"/>
      <c r="V148" s="759"/>
      <c r="W148" s="755"/>
      <c r="X148" s="755"/>
      <c r="Y148" s="755"/>
      <c r="Z148" s="755"/>
      <c r="AA148" s="808"/>
      <c r="AB148" s="809"/>
      <c r="AC148" s="19"/>
      <c r="AD148" s="244">
        <f>IF($C148=0,COUNTA($C$8:$C147),COUNTA($C$8:$C148))</f>
        <v>4</v>
      </c>
      <c r="AF148" s="59"/>
      <c r="AG148" s="56"/>
    </row>
    <row r="149" spans="1:48" ht="22.9" customHeight="1">
      <c r="A149" s="1465"/>
      <c r="B149" s="1467"/>
      <c r="C149" s="1469"/>
      <c r="D149" s="1467"/>
      <c r="E149" s="1404"/>
      <c r="F149" s="146" t="s">
        <v>919</v>
      </c>
      <c r="G149" s="162">
        <v>3</v>
      </c>
      <c r="H149" s="214">
        <f t="shared" si="25"/>
        <v>4</v>
      </c>
      <c r="I149" s="152" t="str">
        <f t="shared" si="26"/>
        <v>4K</v>
      </c>
      <c r="J149" s="84"/>
      <c r="K149" s="1432"/>
      <c r="L149" s="1481"/>
      <c r="M149" s="1481"/>
      <c r="N149" s="819"/>
      <c r="O149" s="819"/>
      <c r="P149" s="819"/>
      <c r="Q149" s="819"/>
      <c r="R149" s="819"/>
      <c r="S149" s="756"/>
      <c r="T149" s="756"/>
      <c r="U149" s="825"/>
      <c r="V149" s="826"/>
      <c r="W149" s="756"/>
      <c r="X149" s="756"/>
      <c r="Y149" s="756"/>
      <c r="Z149" s="756"/>
      <c r="AA149" s="808"/>
      <c r="AB149" s="809"/>
      <c r="AC149" s="19"/>
      <c r="AD149" s="244">
        <f>IF($C149=0,COUNTA($C$8:$C148),COUNTA($C$8:$C149))</f>
        <v>4</v>
      </c>
      <c r="AF149" s="59"/>
      <c r="AG149" s="56"/>
    </row>
    <row r="150" spans="1:48" ht="22.9" customHeight="1">
      <c r="A150" s="1465"/>
      <c r="B150" s="1467"/>
      <c r="C150" s="1469"/>
      <c r="D150" s="1467"/>
      <c r="E150" s="1404"/>
      <c r="F150" s="146" t="s">
        <v>271</v>
      </c>
      <c r="G150" s="162">
        <v>6.5</v>
      </c>
      <c r="H150" s="214">
        <f t="shared" si="25"/>
        <v>9</v>
      </c>
      <c r="I150" s="152" t="str">
        <f t="shared" si="26"/>
        <v>9K</v>
      </c>
      <c r="J150" s="84"/>
      <c r="K150" s="1432"/>
      <c r="L150" s="1481"/>
      <c r="M150" s="1481"/>
      <c r="N150" s="819"/>
      <c r="O150" s="819"/>
      <c r="P150" s="819"/>
      <c r="Q150" s="819"/>
      <c r="R150" s="819"/>
      <c r="S150" s="756"/>
      <c r="T150" s="756"/>
      <c r="U150" s="825"/>
      <c r="V150" s="826"/>
      <c r="W150" s="756"/>
      <c r="X150" s="756"/>
      <c r="Y150" s="756"/>
      <c r="Z150" s="756"/>
      <c r="AA150" s="808"/>
      <c r="AB150" s="809"/>
      <c r="AC150" s="19"/>
      <c r="AD150" s="244">
        <f>IF($C150=0,COUNTA($C$8:$C149),COUNTA($C$8:$C150))</f>
        <v>4</v>
      </c>
      <c r="AF150" s="59"/>
      <c r="AG150" s="56"/>
    </row>
    <row r="151" spans="1:48" ht="22.9" customHeight="1">
      <c r="A151" s="1465"/>
      <c r="B151" s="1467"/>
      <c r="C151" s="1469"/>
      <c r="D151" s="1467"/>
      <c r="E151" s="1404"/>
      <c r="F151" s="162" t="s">
        <v>272</v>
      </c>
      <c r="G151" s="162">
        <v>9</v>
      </c>
      <c r="H151" s="214">
        <f t="shared" si="25"/>
        <v>12</v>
      </c>
      <c r="I151" s="152" t="str">
        <f t="shared" si="26"/>
        <v>12K</v>
      </c>
      <c r="J151" s="84"/>
      <c r="K151" s="1432"/>
      <c r="L151" s="1481"/>
      <c r="M151" s="1481"/>
      <c r="N151" s="819"/>
      <c r="O151" s="819"/>
      <c r="P151" s="819"/>
      <c r="Q151" s="819"/>
      <c r="R151" s="819"/>
      <c r="S151" s="756"/>
      <c r="T151" s="756"/>
      <c r="U151" s="825"/>
      <c r="V151" s="826"/>
      <c r="W151" s="756"/>
      <c r="X151" s="756"/>
      <c r="Y151" s="756"/>
      <c r="Z151" s="756"/>
      <c r="AA151" s="808"/>
      <c r="AB151" s="809"/>
      <c r="AC151" s="19"/>
      <c r="AD151" s="244">
        <f>IF($C151=0,COUNTA($C$8:$C147),COUNTA($C$8:$C151))</f>
        <v>4</v>
      </c>
      <c r="AF151" s="59"/>
      <c r="AG151" s="56"/>
    </row>
    <row r="152" spans="1:48" ht="22.9" customHeight="1" thickBot="1">
      <c r="A152" s="1465"/>
      <c r="B152" s="1467"/>
      <c r="C152" s="1469"/>
      <c r="D152" s="1467"/>
      <c r="E152" s="1404"/>
      <c r="F152" s="164" t="s">
        <v>562</v>
      </c>
      <c r="G152" s="164"/>
      <c r="H152" s="232">
        <f t="shared" si="25"/>
        <v>0</v>
      </c>
      <c r="I152" s="154" t="s">
        <v>122</v>
      </c>
      <c r="J152" s="28"/>
      <c r="K152" s="1432"/>
      <c r="L152" s="1481"/>
      <c r="M152" s="1481"/>
      <c r="N152" s="819"/>
      <c r="O152" s="819"/>
      <c r="P152" s="819"/>
      <c r="Q152" s="819"/>
      <c r="R152" s="819"/>
      <c r="S152" s="756"/>
      <c r="T152" s="756"/>
      <c r="U152" s="825"/>
      <c r="V152" s="826"/>
      <c r="W152" s="756"/>
      <c r="X152" s="756"/>
      <c r="Y152" s="756"/>
      <c r="Z152" s="756"/>
      <c r="AA152" s="808"/>
      <c r="AB152" s="809"/>
      <c r="AC152" s="19"/>
      <c r="AD152" s="244">
        <f>IF($C152=0,COUNTA($C$8:$C151),COUNTA($C$8:$C152))</f>
        <v>4</v>
      </c>
      <c r="AF152" s="59"/>
      <c r="AG152" s="56"/>
    </row>
    <row r="153" spans="1:48" ht="22.9" hidden="1" customHeight="1">
      <c r="A153" s="1465"/>
      <c r="B153" s="1467"/>
      <c r="C153" s="1469"/>
      <c r="D153" s="1467"/>
      <c r="E153" s="1404"/>
      <c r="F153" s="255"/>
      <c r="G153" s="258"/>
      <c r="H153" s="258">
        <f t="shared" si="25"/>
        <v>0</v>
      </c>
      <c r="I153" s="258" t="str">
        <f t="shared" ref="I153:I157" si="27">H153&amp;+"K"</f>
        <v>0K</v>
      </c>
      <c r="J153" s="26"/>
      <c r="K153" s="1432"/>
      <c r="L153" s="1481"/>
      <c r="M153" s="1481"/>
      <c r="N153" s="819"/>
      <c r="O153" s="819"/>
      <c r="P153" s="819"/>
      <c r="Q153" s="819"/>
      <c r="R153" s="819"/>
      <c r="S153" s="756"/>
      <c r="T153" s="756"/>
      <c r="U153" s="825"/>
      <c r="V153" s="826"/>
      <c r="W153" s="756"/>
      <c r="X153" s="756"/>
      <c r="Y153" s="756"/>
      <c r="Z153" s="756"/>
      <c r="AA153" s="808"/>
      <c r="AB153" s="809"/>
      <c r="AC153" s="19"/>
      <c r="AD153" s="244">
        <f>IF($C153=0,COUNTA($C$8:$C147),COUNTA($C$8:$C153))</f>
        <v>4</v>
      </c>
      <c r="AF153" s="59"/>
      <c r="AG153" s="56"/>
    </row>
    <row r="154" spans="1:48" ht="22.9" hidden="1" customHeight="1">
      <c r="A154" s="1465"/>
      <c r="B154" s="1467"/>
      <c r="C154" s="1469"/>
      <c r="D154" s="1467"/>
      <c r="E154" s="1404"/>
      <c r="F154" s="255"/>
      <c r="G154" s="258"/>
      <c r="H154" s="258">
        <f t="shared" si="25"/>
        <v>0</v>
      </c>
      <c r="I154" s="258" t="str">
        <f t="shared" si="27"/>
        <v>0K</v>
      </c>
      <c r="J154" s="26"/>
      <c r="K154" s="1432"/>
      <c r="L154" s="1481"/>
      <c r="M154" s="1481"/>
      <c r="N154" s="819"/>
      <c r="O154" s="819"/>
      <c r="P154" s="819"/>
      <c r="Q154" s="819"/>
      <c r="R154" s="819"/>
      <c r="S154" s="756"/>
      <c r="T154" s="756"/>
      <c r="U154" s="825"/>
      <c r="V154" s="826"/>
      <c r="W154" s="756"/>
      <c r="X154" s="756"/>
      <c r="Y154" s="756"/>
      <c r="Z154" s="756"/>
      <c r="AA154" s="808"/>
      <c r="AB154" s="809"/>
      <c r="AC154" s="19"/>
      <c r="AD154" s="244">
        <f>IF($C154=0,COUNTA($C$8:$C148),COUNTA($C$8:$C154))</f>
        <v>4</v>
      </c>
      <c r="AF154" s="59"/>
      <c r="AG154" s="56"/>
    </row>
    <row r="155" spans="1:48" ht="22.9" hidden="1" customHeight="1">
      <c r="A155" s="1465"/>
      <c r="B155" s="1467"/>
      <c r="C155" s="1469"/>
      <c r="D155" s="1467"/>
      <c r="E155" s="1404"/>
      <c r="F155" s="255"/>
      <c r="G155" s="258"/>
      <c r="H155" s="258">
        <f t="shared" si="25"/>
        <v>0</v>
      </c>
      <c r="I155" s="258" t="str">
        <f t="shared" si="27"/>
        <v>0K</v>
      </c>
      <c r="J155" s="26"/>
      <c r="K155" s="1432"/>
      <c r="L155" s="1481"/>
      <c r="M155" s="1481"/>
      <c r="N155" s="819"/>
      <c r="O155" s="819"/>
      <c r="P155" s="819"/>
      <c r="Q155" s="819"/>
      <c r="R155" s="819"/>
      <c r="S155" s="756"/>
      <c r="T155" s="756"/>
      <c r="U155" s="825"/>
      <c r="V155" s="826"/>
      <c r="W155" s="756"/>
      <c r="X155" s="756"/>
      <c r="Y155" s="756"/>
      <c r="Z155" s="756"/>
      <c r="AA155" s="808"/>
      <c r="AB155" s="809"/>
      <c r="AC155" s="19"/>
      <c r="AD155" s="244">
        <f>IF($C155=0,COUNTA($C$8:$C154),COUNTA($C$8:$C155))</f>
        <v>4</v>
      </c>
      <c r="AF155" s="59"/>
      <c r="AG155" s="56"/>
    </row>
    <row r="156" spans="1:48" ht="22.9" hidden="1" customHeight="1">
      <c r="A156" s="1465"/>
      <c r="B156" s="1467"/>
      <c r="C156" s="1469"/>
      <c r="D156" s="1467"/>
      <c r="E156" s="1404"/>
      <c r="F156" s="255"/>
      <c r="G156" s="258"/>
      <c r="H156" s="258">
        <f t="shared" si="25"/>
        <v>0</v>
      </c>
      <c r="I156" s="258" t="str">
        <f t="shared" si="27"/>
        <v>0K</v>
      </c>
      <c r="J156" s="26"/>
      <c r="K156" s="1432"/>
      <c r="L156" s="1481"/>
      <c r="M156" s="1481"/>
      <c r="N156" s="819"/>
      <c r="O156" s="819"/>
      <c r="P156" s="819"/>
      <c r="Q156" s="819"/>
      <c r="R156" s="819"/>
      <c r="S156" s="756"/>
      <c r="T156" s="756"/>
      <c r="U156" s="825"/>
      <c r="V156" s="826"/>
      <c r="W156" s="756"/>
      <c r="X156" s="756"/>
      <c r="Y156" s="756"/>
      <c r="Z156" s="756"/>
      <c r="AA156" s="808"/>
      <c r="AB156" s="809"/>
      <c r="AC156" s="19"/>
      <c r="AD156" s="244">
        <f>IF($C156=0,COUNTA($C$8:$C155),COUNTA($C$8:$C156))</f>
        <v>4</v>
      </c>
      <c r="AF156" s="59"/>
      <c r="AG156" s="56"/>
    </row>
    <row r="157" spans="1:48" ht="22.9" hidden="1" customHeight="1" thickBot="1">
      <c r="A157" s="1465"/>
      <c r="B157" s="1467"/>
      <c r="C157" s="1469"/>
      <c r="D157" s="1467"/>
      <c r="E157" s="1404"/>
      <c r="F157" s="124"/>
      <c r="G157" s="259"/>
      <c r="H157" s="259">
        <f t="shared" si="25"/>
        <v>0</v>
      </c>
      <c r="I157" s="259" t="str">
        <f t="shared" si="27"/>
        <v>0K</v>
      </c>
      <c r="J157" s="26"/>
      <c r="K157" s="1432"/>
      <c r="L157" s="1481"/>
      <c r="M157" s="1481"/>
      <c r="N157" s="819"/>
      <c r="O157" s="819"/>
      <c r="P157" s="819"/>
      <c r="Q157" s="819"/>
      <c r="R157" s="819"/>
      <c r="S157" s="756"/>
      <c r="T157" s="756"/>
      <c r="U157" s="825"/>
      <c r="V157" s="826"/>
      <c r="W157" s="756"/>
      <c r="X157" s="756"/>
      <c r="Y157" s="756"/>
      <c r="Z157" s="756"/>
      <c r="AA157" s="808"/>
      <c r="AB157" s="809"/>
      <c r="AC157" s="19"/>
      <c r="AD157" s="244">
        <f>IF($C157=0,COUNTA($C$8:$C156),COUNTA($C$8:$C157))</f>
        <v>4</v>
      </c>
      <c r="AF157" s="59"/>
      <c r="AG157" s="56"/>
    </row>
    <row r="158" spans="1:48" s="39" customFormat="1" ht="22.9" customHeight="1" thickBot="1">
      <c r="A158" s="1466"/>
      <c r="B158" s="1468"/>
      <c r="C158" s="1470"/>
      <c r="D158" s="1468"/>
      <c r="E158" s="662" t="s">
        <v>924</v>
      </c>
      <c r="F158" s="1478" t="s">
        <v>920</v>
      </c>
      <c r="G158" s="1479"/>
      <c r="H158" s="1479"/>
      <c r="I158" s="1480"/>
      <c r="J158" s="131"/>
      <c r="K158" s="132" t="s">
        <v>54</v>
      </c>
      <c r="L158" s="1482"/>
      <c r="M158" s="1482"/>
      <c r="N158" s="820"/>
      <c r="O158" s="820"/>
      <c r="P158" s="820"/>
      <c r="Q158" s="820"/>
      <c r="R158" s="820"/>
      <c r="S158" s="36"/>
      <c r="T158" s="36"/>
      <c r="U158" s="37"/>
      <c r="V158" s="38"/>
      <c r="W158" s="36"/>
      <c r="X158" s="36"/>
      <c r="Y158" s="36"/>
      <c r="Z158" s="36"/>
      <c r="AA158" s="810"/>
      <c r="AB158" s="811"/>
      <c r="AD158" s="244">
        <f>IF($C158=0,COUNTA($C$8:$C157),COUNTA($C$8:$C192))</f>
        <v>4</v>
      </c>
      <c r="AE158" s="73"/>
      <c r="AF158" s="59"/>
      <c r="AG158" s="56"/>
      <c r="AH158" s="55"/>
      <c r="AI158" s="55"/>
      <c r="AJ158" s="55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</row>
    <row r="159" spans="1:48" ht="22.9" customHeight="1" thickTop="1" thickBot="1">
      <c r="A159" s="1415">
        <f>A8+4</f>
        <v>45590</v>
      </c>
      <c r="B159" s="1434" t="s">
        <v>452</v>
      </c>
      <c r="C159" s="1418">
        <v>1368</v>
      </c>
      <c r="D159" s="1420" t="str">
        <f>E159</f>
        <v>燕麥飯</v>
      </c>
      <c r="E159" s="1421" t="s">
        <v>98</v>
      </c>
      <c r="F159" s="120" t="s">
        <v>895</v>
      </c>
      <c r="G159" s="121">
        <v>9</v>
      </c>
      <c r="H159" s="121">
        <f>MROUND(INDEX($C:$C,MATCH(AD159,$AD:$AD,0))*G159/1000,3)</f>
        <v>12</v>
      </c>
      <c r="I159" s="122" t="str">
        <f>H159&amp;+"K"</f>
        <v>12K</v>
      </c>
      <c r="J159" s="119"/>
      <c r="K159" s="1453" t="s">
        <v>54</v>
      </c>
      <c r="L159" s="1462">
        <v>5</v>
      </c>
      <c r="M159" s="1462">
        <v>3.2</v>
      </c>
      <c r="N159" s="821">
        <v>1</v>
      </c>
      <c r="O159" s="818">
        <v>0</v>
      </c>
      <c r="P159" s="818">
        <v>2.5</v>
      </c>
      <c r="Q159" s="818">
        <v>1</v>
      </c>
      <c r="R159" s="818">
        <f>SUM(L159*70)+(M159*75)+(N159*25)+(O159*60)+(P159*45)+(Q159*150)</f>
        <v>877.5</v>
      </c>
      <c r="S159" s="756"/>
      <c r="T159" s="756"/>
      <c r="U159" s="825"/>
      <c r="V159" s="834"/>
      <c r="W159" s="830"/>
      <c r="X159" s="830"/>
      <c r="Y159" s="830"/>
      <c r="Z159" s="830"/>
      <c r="AA159" s="871"/>
      <c r="AB159" s="872"/>
      <c r="AC159" s="19"/>
      <c r="AD159" s="244">
        <f>IF($C159=0,COUNTA($C$8:$C114),COUNTA($C$8:$C159))</f>
        <v>5</v>
      </c>
      <c r="AF159" s="59"/>
      <c r="AG159" s="56"/>
    </row>
    <row r="160" spans="1:48" ht="22.9" hidden="1" customHeight="1" thickBot="1">
      <c r="A160" s="1384"/>
      <c r="B160" s="978"/>
      <c r="C160" s="1390"/>
      <c r="D160" s="1393"/>
      <c r="E160" s="1396"/>
      <c r="F160" s="123"/>
      <c r="G160" s="124"/>
      <c r="H160" s="124">
        <f>MROUND(INDEX($C:$C,MATCH(AD160,$AD:$AD,0))*G160/1000,1)</f>
        <v>0</v>
      </c>
      <c r="I160" s="125" t="str">
        <f t="shared" ref="I160:I191" si="28">H160&amp;+"K"</f>
        <v>0K</v>
      </c>
      <c r="J160" s="126"/>
      <c r="K160" s="1403"/>
      <c r="L160" s="1400"/>
      <c r="M160" s="1400"/>
      <c r="N160" s="884"/>
      <c r="O160" s="882"/>
      <c r="P160" s="882"/>
      <c r="Q160" s="882"/>
      <c r="R160" s="882"/>
      <c r="S160" s="831"/>
      <c r="T160" s="831"/>
      <c r="U160" s="833"/>
      <c r="V160" s="835"/>
      <c r="W160" s="831"/>
      <c r="X160" s="831"/>
      <c r="Y160" s="831"/>
      <c r="Z160" s="831"/>
      <c r="AA160" s="873"/>
      <c r="AB160" s="874"/>
      <c r="AC160" s="19"/>
      <c r="AD160" s="244">
        <f>IF($C160=0,COUNTA($C$8:$C159),COUNTA($C$8:$C160))</f>
        <v>5</v>
      </c>
      <c r="AF160" s="59"/>
      <c r="AG160" s="56"/>
    </row>
    <row r="161" spans="1:33" ht="19.899999999999999" customHeight="1">
      <c r="A161" s="1384"/>
      <c r="B161" s="978"/>
      <c r="C161" s="1390"/>
      <c r="D161" s="1393"/>
      <c r="E161" s="1395" t="s">
        <v>874</v>
      </c>
      <c r="F161" s="708" t="s">
        <v>862</v>
      </c>
      <c r="G161" s="140">
        <v>88</v>
      </c>
      <c r="H161" s="140">
        <f>MROUND(INDEX($C:$C,MATCH(AD161,$AD:$AD,0))*G161/1000,3)</f>
        <v>120</v>
      </c>
      <c r="I161" s="147" t="str">
        <f t="shared" si="28"/>
        <v>120K</v>
      </c>
      <c r="J161" s="25"/>
      <c r="K161" s="1431" t="s">
        <v>923</v>
      </c>
      <c r="L161" s="1400"/>
      <c r="M161" s="1400"/>
      <c r="N161" s="884"/>
      <c r="O161" s="882"/>
      <c r="P161" s="882"/>
      <c r="Q161" s="882"/>
      <c r="R161" s="882"/>
      <c r="S161" s="755"/>
      <c r="T161" s="755"/>
      <c r="U161" s="757"/>
      <c r="V161" s="759"/>
      <c r="W161" s="755"/>
      <c r="X161" s="755"/>
      <c r="Y161" s="755"/>
      <c r="Z161" s="755"/>
      <c r="AA161" s="873"/>
      <c r="AB161" s="874"/>
      <c r="AC161" s="30"/>
      <c r="AD161" s="244">
        <f>IF($C161=0,COUNTA($C$8:$C160),COUNTA($C$8:$C161))</f>
        <v>5</v>
      </c>
      <c r="AF161" s="59"/>
      <c r="AG161" s="56"/>
    </row>
    <row r="162" spans="1:33" ht="19.899999999999999" customHeight="1">
      <c r="A162" s="1384"/>
      <c r="B162" s="978"/>
      <c r="C162" s="1390"/>
      <c r="D162" s="1393"/>
      <c r="E162" s="1404"/>
      <c r="F162" s="193" t="s">
        <v>858</v>
      </c>
      <c r="G162" s="193">
        <v>21.5</v>
      </c>
      <c r="H162" s="193">
        <f t="shared" ref="H162:H169" si="29">MROUND(INDEX($C:$C,MATCH(AD162,$AD:$AD,0))*G162/1000,1)</f>
        <v>29</v>
      </c>
      <c r="I162" s="151" t="str">
        <f t="shared" si="28"/>
        <v>29K</v>
      </c>
      <c r="J162" s="26"/>
      <c r="K162" s="1403"/>
      <c r="L162" s="1400"/>
      <c r="M162" s="1400"/>
      <c r="N162" s="884"/>
      <c r="O162" s="882"/>
      <c r="P162" s="882"/>
      <c r="Q162" s="882"/>
      <c r="R162" s="882"/>
      <c r="S162" s="756"/>
      <c r="T162" s="756"/>
      <c r="U162" s="825"/>
      <c r="V162" s="826"/>
      <c r="W162" s="756"/>
      <c r="X162" s="756"/>
      <c r="Y162" s="756"/>
      <c r="Z162" s="756"/>
      <c r="AA162" s="873"/>
      <c r="AB162" s="874"/>
      <c r="AC162" s="30"/>
      <c r="AD162" s="244">
        <f>IF($C162=0,COUNTA($C$8:$C161),COUNTA($C$8:$C162))</f>
        <v>5</v>
      </c>
      <c r="AF162" s="59"/>
      <c r="AG162" s="56"/>
    </row>
    <row r="163" spans="1:33" ht="19.899999999999999" customHeight="1">
      <c r="A163" s="1384"/>
      <c r="B163" s="978"/>
      <c r="C163" s="1390"/>
      <c r="D163" s="1393"/>
      <c r="E163" s="1404"/>
      <c r="F163" s="193" t="s">
        <v>859</v>
      </c>
      <c r="G163" s="193">
        <v>13</v>
      </c>
      <c r="H163" s="193">
        <f t="shared" si="29"/>
        <v>18</v>
      </c>
      <c r="I163" s="151" t="str">
        <f t="shared" si="28"/>
        <v>18K</v>
      </c>
      <c r="J163" s="26"/>
      <c r="K163" s="1403"/>
      <c r="L163" s="1400"/>
      <c r="M163" s="1400"/>
      <c r="N163" s="884"/>
      <c r="O163" s="882"/>
      <c r="P163" s="882"/>
      <c r="Q163" s="882"/>
      <c r="R163" s="882"/>
      <c r="S163" s="756"/>
      <c r="T163" s="756"/>
      <c r="U163" s="825"/>
      <c r="V163" s="826"/>
      <c r="W163" s="756"/>
      <c r="X163" s="756"/>
      <c r="Y163" s="756"/>
      <c r="Z163" s="756"/>
      <c r="AA163" s="873"/>
      <c r="AB163" s="874"/>
      <c r="AC163" s="30"/>
      <c r="AD163" s="244">
        <f>IF($C163=0,COUNTA($C$8:$C162),COUNTA($C$8:$C163))</f>
        <v>5</v>
      </c>
      <c r="AF163" s="59"/>
      <c r="AG163" s="56"/>
    </row>
    <row r="164" spans="1:33" ht="19.899999999999999" customHeight="1">
      <c r="A164" s="1384"/>
      <c r="B164" s="978"/>
      <c r="C164" s="1390"/>
      <c r="D164" s="1393"/>
      <c r="E164" s="1404"/>
      <c r="F164" s="193" t="s">
        <v>183</v>
      </c>
      <c r="G164" s="193">
        <v>7</v>
      </c>
      <c r="H164" s="193">
        <f t="shared" si="29"/>
        <v>10</v>
      </c>
      <c r="I164" s="151" t="str">
        <f t="shared" si="28"/>
        <v>10K</v>
      </c>
      <c r="J164" s="26"/>
      <c r="K164" s="1403"/>
      <c r="L164" s="1400"/>
      <c r="M164" s="1400"/>
      <c r="N164" s="884"/>
      <c r="O164" s="882"/>
      <c r="P164" s="882"/>
      <c r="Q164" s="882"/>
      <c r="R164" s="882"/>
      <c r="S164" s="756"/>
      <c r="T164" s="756"/>
      <c r="U164" s="825"/>
      <c r="V164" s="826"/>
      <c r="W164" s="756"/>
      <c r="X164" s="756"/>
      <c r="Y164" s="756"/>
      <c r="Z164" s="756"/>
      <c r="AA164" s="873"/>
      <c r="AB164" s="874"/>
      <c r="AC164" s="30"/>
      <c r="AD164" s="244">
        <f>IF($C164=0,COUNTA($C$8:$C163),COUNTA($C$8:$C164))</f>
        <v>5</v>
      </c>
      <c r="AF164" s="59"/>
      <c r="AG164" s="56"/>
    </row>
    <row r="165" spans="1:33" ht="19.899999999999999" customHeight="1" thickBot="1">
      <c r="A165" s="1384"/>
      <c r="B165" s="978"/>
      <c r="C165" s="1390"/>
      <c r="D165" s="1393"/>
      <c r="E165" s="1404"/>
      <c r="F165" s="151" t="s">
        <v>860</v>
      </c>
      <c r="G165" s="151"/>
      <c r="H165" s="193">
        <f t="shared" si="29"/>
        <v>0</v>
      </c>
      <c r="I165" s="151" t="s">
        <v>1038</v>
      </c>
      <c r="J165" s="26"/>
      <c r="K165" s="1403"/>
      <c r="L165" s="1400"/>
      <c r="M165" s="1400"/>
      <c r="N165" s="884"/>
      <c r="O165" s="882"/>
      <c r="P165" s="882"/>
      <c r="Q165" s="882"/>
      <c r="R165" s="882"/>
      <c r="S165" s="756"/>
      <c r="T165" s="756"/>
      <c r="U165" s="825"/>
      <c r="V165" s="826"/>
      <c r="W165" s="756"/>
      <c r="X165" s="756"/>
      <c r="Y165" s="756"/>
      <c r="Z165" s="756"/>
      <c r="AA165" s="873"/>
      <c r="AB165" s="874"/>
      <c r="AC165" s="30"/>
      <c r="AD165" s="244">
        <f>IF($C165=0,COUNTA($C$8:$C164),COUNTA($C$8:$C165))</f>
        <v>5</v>
      </c>
      <c r="AF165" s="59"/>
      <c r="AG165" s="56"/>
    </row>
    <row r="166" spans="1:33" ht="19.899999999999999" hidden="1" customHeight="1" thickBot="1">
      <c r="A166" s="1384"/>
      <c r="B166" s="978"/>
      <c r="C166" s="1390"/>
      <c r="D166" s="1393"/>
      <c r="E166" s="1404"/>
      <c r="F166" s="190" t="s">
        <v>861</v>
      </c>
      <c r="G166" s="190"/>
      <c r="H166" s="193">
        <f t="shared" si="29"/>
        <v>0</v>
      </c>
      <c r="I166" s="151" t="str">
        <f t="shared" si="28"/>
        <v>0K</v>
      </c>
      <c r="J166" s="26"/>
      <c r="K166" s="1403"/>
      <c r="L166" s="1400"/>
      <c r="M166" s="1400"/>
      <c r="N166" s="884"/>
      <c r="O166" s="882"/>
      <c r="P166" s="882"/>
      <c r="Q166" s="882"/>
      <c r="R166" s="882"/>
      <c r="S166" s="756"/>
      <c r="T166" s="756"/>
      <c r="U166" s="825"/>
      <c r="V166" s="826"/>
      <c r="W166" s="756"/>
      <c r="X166" s="756"/>
      <c r="Y166" s="756"/>
      <c r="Z166" s="756"/>
      <c r="AA166" s="873"/>
      <c r="AB166" s="874"/>
      <c r="AC166" s="30"/>
      <c r="AD166" s="244">
        <f>IF($C166=0,COUNTA($C$8:$C165),COUNTA($C$8:$C166))</f>
        <v>5</v>
      </c>
      <c r="AF166" s="59"/>
      <c r="AG166" s="56"/>
    </row>
    <row r="167" spans="1:33" ht="22.9" hidden="1" customHeight="1">
      <c r="A167" s="1384"/>
      <c r="B167" s="978"/>
      <c r="C167" s="1390"/>
      <c r="D167" s="1393"/>
      <c r="E167" s="1404"/>
      <c r="F167" s="157" t="s">
        <v>921</v>
      </c>
      <c r="G167" s="157"/>
      <c r="H167" s="151">
        <f t="shared" si="29"/>
        <v>0</v>
      </c>
      <c r="I167" s="151" t="str">
        <f t="shared" si="28"/>
        <v>0K</v>
      </c>
      <c r="J167" s="26"/>
      <c r="K167" s="1403"/>
      <c r="L167" s="1400"/>
      <c r="M167" s="1400"/>
      <c r="N167" s="884"/>
      <c r="O167" s="882"/>
      <c r="P167" s="882"/>
      <c r="Q167" s="882"/>
      <c r="R167" s="882"/>
      <c r="S167" s="756"/>
      <c r="T167" s="756"/>
      <c r="U167" s="825"/>
      <c r="V167" s="826"/>
      <c r="W167" s="756"/>
      <c r="X167" s="756"/>
      <c r="Y167" s="756"/>
      <c r="Z167" s="756"/>
      <c r="AA167" s="873"/>
      <c r="AB167" s="874"/>
      <c r="AC167" s="30"/>
      <c r="AD167" s="244">
        <f>IF($C167=0,COUNTA($C$8:$C166),COUNTA($C$8:$C167))</f>
        <v>5</v>
      </c>
      <c r="AF167" s="59"/>
      <c r="AG167" s="56"/>
    </row>
    <row r="168" spans="1:33" ht="22.9" hidden="1" customHeight="1">
      <c r="A168" s="1384"/>
      <c r="B168" s="978"/>
      <c r="C168" s="1390"/>
      <c r="D168" s="1393"/>
      <c r="E168" s="1404"/>
      <c r="F168" s="151"/>
      <c r="G168" s="151"/>
      <c r="H168" s="151">
        <f t="shared" si="29"/>
        <v>0</v>
      </c>
      <c r="I168" s="151" t="str">
        <f t="shared" si="28"/>
        <v>0K</v>
      </c>
      <c r="J168" s="26"/>
      <c r="K168" s="1403"/>
      <c r="L168" s="1400"/>
      <c r="M168" s="1400"/>
      <c r="N168" s="884"/>
      <c r="O168" s="882"/>
      <c r="P168" s="882"/>
      <c r="Q168" s="882"/>
      <c r="R168" s="882"/>
      <c r="S168" s="756"/>
      <c r="T168" s="756"/>
      <c r="U168" s="825"/>
      <c r="V168" s="826"/>
      <c r="W168" s="756"/>
      <c r="X168" s="756"/>
      <c r="Y168" s="756"/>
      <c r="Z168" s="756"/>
      <c r="AA168" s="873"/>
      <c r="AB168" s="874"/>
      <c r="AC168" s="30"/>
      <c r="AD168" s="244">
        <f>IF($C168=0,COUNTA($C$8:$C166),COUNTA($C$8:$C168))</f>
        <v>5</v>
      </c>
      <c r="AF168" s="59"/>
      <c r="AG168" s="56"/>
    </row>
    <row r="169" spans="1:33" ht="22.9" hidden="1" customHeight="1" thickBot="1">
      <c r="A169" s="1384"/>
      <c r="B169" s="978"/>
      <c r="C169" s="1390"/>
      <c r="D169" s="1393"/>
      <c r="E169" s="1396"/>
      <c r="F169" s="123"/>
      <c r="G169" s="123"/>
      <c r="H169" s="123">
        <f t="shared" si="29"/>
        <v>0</v>
      </c>
      <c r="I169" s="123" t="str">
        <f t="shared" si="28"/>
        <v>0K</v>
      </c>
      <c r="J169" s="88"/>
      <c r="K169" s="1398"/>
      <c r="L169" s="1400"/>
      <c r="M169" s="1400"/>
      <c r="N169" s="884"/>
      <c r="O169" s="882"/>
      <c r="P169" s="882"/>
      <c r="Q169" s="882"/>
      <c r="R169" s="882"/>
      <c r="S169" s="761"/>
      <c r="T169" s="761"/>
      <c r="U169" s="758"/>
      <c r="V169" s="760"/>
      <c r="W169" s="761"/>
      <c r="X169" s="761"/>
      <c r="Y169" s="761"/>
      <c r="Z169" s="761"/>
      <c r="AA169" s="873"/>
      <c r="AB169" s="874"/>
      <c r="AC169" s="30"/>
      <c r="AD169" s="244">
        <f>IF($C169=0,COUNTA($C$8:$C168),COUNTA($C$8:$C169))</f>
        <v>5</v>
      </c>
      <c r="AF169" s="59"/>
      <c r="AG169" s="56"/>
    </row>
    <row r="170" spans="1:33" ht="22.9" customHeight="1">
      <c r="A170" s="1384"/>
      <c r="B170" s="978"/>
      <c r="C170" s="1390"/>
      <c r="D170" s="1393"/>
      <c r="E170" s="1395" t="s">
        <v>883</v>
      </c>
      <c r="F170" s="1483" t="str">
        <f>"雞蛋"&amp;+C159+20&amp;+"個(請提前在"&amp;MONTH(A159)&amp;"/"&amp;DAY(A159-1)&amp;+"送貨)"</f>
        <v>雞蛋1388個(請提前在10/24送貨)</v>
      </c>
      <c r="G170" s="1484"/>
      <c r="H170" s="1484"/>
      <c r="I170" s="1485"/>
      <c r="J170" s="148"/>
      <c r="K170" s="1454" t="s">
        <v>176</v>
      </c>
      <c r="L170" s="1400"/>
      <c r="M170" s="1400"/>
      <c r="N170" s="884"/>
      <c r="O170" s="882"/>
      <c r="P170" s="882"/>
      <c r="Q170" s="882"/>
      <c r="R170" s="882"/>
      <c r="S170" s="755"/>
      <c r="T170" s="755"/>
      <c r="U170" s="757"/>
      <c r="V170" s="759"/>
      <c r="W170" s="755"/>
      <c r="X170" s="755"/>
      <c r="Y170" s="755"/>
      <c r="Z170" s="755"/>
      <c r="AA170" s="873"/>
      <c r="AB170" s="874"/>
      <c r="AC170" s="19"/>
      <c r="AD170" s="244">
        <f>IF($C170=0,COUNTA($C$8:$C169),COUNTA($C$8:$C170))</f>
        <v>5</v>
      </c>
      <c r="AF170" s="59"/>
      <c r="AG170" s="56"/>
    </row>
    <row r="171" spans="1:33" ht="22.9" customHeight="1">
      <c r="A171" s="1384"/>
      <c r="B171" s="978"/>
      <c r="C171" s="1390"/>
      <c r="D171" s="1393"/>
      <c r="E171" s="1404"/>
      <c r="F171" s="1486" t="str">
        <f>"茶葉蛋料包12包(請提前在"&amp;MONTH(A159)&amp;"/"&amp;DAY(A159-1)&amp;+"送貨)"</f>
        <v>茶葉蛋料包12包(請提前在10/24送貨)</v>
      </c>
      <c r="G171" s="1487"/>
      <c r="H171" s="1487"/>
      <c r="I171" s="1488"/>
      <c r="J171" s="151"/>
      <c r="K171" s="1455"/>
      <c r="L171" s="1400"/>
      <c r="M171" s="1400"/>
      <c r="N171" s="884"/>
      <c r="O171" s="882"/>
      <c r="P171" s="882"/>
      <c r="Q171" s="882"/>
      <c r="R171" s="882"/>
      <c r="S171" s="866"/>
      <c r="T171" s="866"/>
      <c r="U171" s="867"/>
      <c r="V171" s="868"/>
      <c r="W171" s="866"/>
      <c r="X171" s="866"/>
      <c r="Y171" s="866"/>
      <c r="Z171" s="866"/>
      <c r="AA171" s="873"/>
      <c r="AB171" s="874"/>
      <c r="AC171" s="19"/>
      <c r="AD171" s="244">
        <f>IF($C171=0,COUNTA($C$8:$C170),COUNTA($C$8:$C171))</f>
        <v>5</v>
      </c>
      <c r="AF171" s="59"/>
      <c r="AG171" s="56"/>
    </row>
    <row r="172" spans="1:33" ht="22.9" customHeight="1" thickBot="1">
      <c r="A172" s="1384"/>
      <c r="B172" s="978"/>
      <c r="C172" s="1390"/>
      <c r="D172" s="1393"/>
      <c r="E172" s="1404"/>
      <c r="F172" s="1486" t="str">
        <f>"紅茶包12包(請提前在"&amp;MONTH(A159)&amp;"/"&amp;DAY(A159-1)&amp;+"送貨)"</f>
        <v>紅茶包12包(請提前在10/24送貨)</v>
      </c>
      <c r="G172" s="1487"/>
      <c r="H172" s="1487"/>
      <c r="I172" s="1488"/>
      <c r="J172" s="151"/>
      <c r="K172" s="1455"/>
      <c r="L172" s="1400"/>
      <c r="M172" s="1400"/>
      <c r="N172" s="884"/>
      <c r="O172" s="882"/>
      <c r="P172" s="882"/>
      <c r="Q172" s="882"/>
      <c r="R172" s="882"/>
      <c r="S172" s="866"/>
      <c r="T172" s="866"/>
      <c r="U172" s="867"/>
      <c r="V172" s="868"/>
      <c r="W172" s="866"/>
      <c r="X172" s="866"/>
      <c r="Y172" s="866"/>
      <c r="Z172" s="866"/>
      <c r="AA172" s="873"/>
      <c r="AB172" s="874"/>
      <c r="AC172" s="19"/>
      <c r="AD172" s="244">
        <f>IF($C172=0,COUNTA($C$8:$C171),COUNTA($C$8:$C172))</f>
        <v>5</v>
      </c>
      <c r="AF172" s="59"/>
      <c r="AG172" s="56"/>
    </row>
    <row r="173" spans="1:33" ht="22.9" hidden="1" customHeight="1">
      <c r="A173" s="1384"/>
      <c r="B173" s="978"/>
      <c r="C173" s="1390"/>
      <c r="D173" s="1393"/>
      <c r="E173" s="1404"/>
      <c r="F173" s="193"/>
      <c r="G173" s="193"/>
      <c r="H173" s="193">
        <f t="shared" ref="H173:H179" si="30">MROUND(INDEX($C:$C,MATCH(AD173,$AD:$AD,0))*G173/1000,1)</f>
        <v>0</v>
      </c>
      <c r="I173" s="193" t="str">
        <f t="shared" ref="I173:I179" si="31">H173&amp;+"K"</f>
        <v>0K</v>
      </c>
      <c r="J173" s="151"/>
      <c r="K173" s="1455"/>
      <c r="L173" s="1400"/>
      <c r="M173" s="1400"/>
      <c r="N173" s="884"/>
      <c r="O173" s="882"/>
      <c r="P173" s="882"/>
      <c r="Q173" s="882"/>
      <c r="R173" s="882"/>
      <c r="S173" s="866"/>
      <c r="T173" s="866"/>
      <c r="U173" s="867"/>
      <c r="V173" s="868"/>
      <c r="W173" s="866"/>
      <c r="X173" s="866"/>
      <c r="Y173" s="866"/>
      <c r="Z173" s="866"/>
      <c r="AA173" s="873"/>
      <c r="AB173" s="874"/>
      <c r="AC173" s="19"/>
      <c r="AD173" s="244">
        <f>IF($C173=0,COUNTA($C$8:$C172),COUNTA($C$8:$C173))</f>
        <v>5</v>
      </c>
      <c r="AF173" s="59"/>
      <c r="AG173" s="56"/>
    </row>
    <row r="174" spans="1:33" ht="22.9" hidden="1" customHeight="1">
      <c r="A174" s="1384"/>
      <c r="B174" s="978"/>
      <c r="C174" s="1390"/>
      <c r="D174" s="1393"/>
      <c r="E174" s="1404"/>
      <c r="F174" s="193"/>
      <c r="G174" s="193"/>
      <c r="H174" s="193">
        <f t="shared" si="30"/>
        <v>0</v>
      </c>
      <c r="I174" s="193" t="str">
        <f t="shared" si="31"/>
        <v>0K</v>
      </c>
      <c r="J174" s="151"/>
      <c r="K174" s="1455"/>
      <c r="L174" s="1400"/>
      <c r="M174" s="1400"/>
      <c r="N174" s="884"/>
      <c r="O174" s="882"/>
      <c r="P174" s="882"/>
      <c r="Q174" s="882"/>
      <c r="R174" s="882"/>
      <c r="S174" s="866"/>
      <c r="T174" s="866"/>
      <c r="U174" s="867"/>
      <c r="V174" s="868"/>
      <c r="W174" s="866"/>
      <c r="X174" s="866"/>
      <c r="Y174" s="866"/>
      <c r="Z174" s="866"/>
      <c r="AA174" s="873"/>
      <c r="AB174" s="874"/>
      <c r="AC174" s="19"/>
      <c r="AD174" s="244">
        <f>IF($C174=0,COUNTA($C$8:$C173),COUNTA($C$8:$C174))</f>
        <v>5</v>
      </c>
      <c r="AF174" s="59"/>
      <c r="AG174" s="56"/>
    </row>
    <row r="175" spans="1:33" ht="22.9" hidden="1" customHeight="1">
      <c r="A175" s="1384"/>
      <c r="B175" s="978"/>
      <c r="C175" s="1390"/>
      <c r="D175" s="1393"/>
      <c r="E175" s="1404"/>
      <c r="F175" s="193"/>
      <c r="G175" s="193"/>
      <c r="H175" s="193">
        <f t="shared" si="30"/>
        <v>0</v>
      </c>
      <c r="I175" s="193" t="str">
        <f t="shared" si="31"/>
        <v>0K</v>
      </c>
      <c r="J175" s="151"/>
      <c r="K175" s="1455"/>
      <c r="L175" s="1400"/>
      <c r="M175" s="1400"/>
      <c r="N175" s="884"/>
      <c r="O175" s="882"/>
      <c r="P175" s="882"/>
      <c r="Q175" s="882"/>
      <c r="R175" s="882"/>
      <c r="S175" s="866"/>
      <c r="T175" s="866"/>
      <c r="U175" s="867"/>
      <c r="V175" s="868"/>
      <c r="W175" s="866"/>
      <c r="X175" s="866"/>
      <c r="Y175" s="866"/>
      <c r="Z175" s="866"/>
      <c r="AA175" s="873"/>
      <c r="AB175" s="874"/>
      <c r="AC175" s="19"/>
      <c r="AD175" s="244">
        <f>IF($C175=0,COUNTA($C$8:$C174),COUNTA($C$8:$C175))</f>
        <v>5</v>
      </c>
      <c r="AF175" s="59"/>
      <c r="AG175" s="56"/>
    </row>
    <row r="176" spans="1:33" ht="22.9" hidden="1" customHeight="1">
      <c r="A176" s="1384"/>
      <c r="B176" s="978"/>
      <c r="C176" s="1390"/>
      <c r="D176" s="1393"/>
      <c r="E176" s="1404"/>
      <c r="F176" s="193"/>
      <c r="G176" s="193"/>
      <c r="H176" s="193">
        <f t="shared" si="30"/>
        <v>0</v>
      </c>
      <c r="I176" s="193" t="str">
        <f t="shared" si="31"/>
        <v>0K</v>
      </c>
      <c r="J176" s="151"/>
      <c r="K176" s="1455"/>
      <c r="L176" s="1400"/>
      <c r="M176" s="1400"/>
      <c r="N176" s="884"/>
      <c r="O176" s="882"/>
      <c r="P176" s="882"/>
      <c r="Q176" s="882"/>
      <c r="R176" s="882"/>
      <c r="S176" s="866"/>
      <c r="T176" s="866"/>
      <c r="U176" s="867"/>
      <c r="V176" s="868"/>
      <c r="W176" s="866"/>
      <c r="X176" s="866"/>
      <c r="Y176" s="866"/>
      <c r="Z176" s="866"/>
      <c r="AA176" s="873"/>
      <c r="AB176" s="874"/>
      <c r="AC176" s="19"/>
      <c r="AD176" s="244">
        <f>IF($C176=0,COUNTA($C$8:$C175),COUNTA($C$8:$C176))</f>
        <v>5</v>
      </c>
      <c r="AF176" s="59"/>
      <c r="AG176" s="56"/>
    </row>
    <row r="177" spans="1:33" ht="22.9" hidden="1" customHeight="1">
      <c r="A177" s="1384"/>
      <c r="B177" s="978"/>
      <c r="C177" s="1390"/>
      <c r="D177" s="1393"/>
      <c r="E177" s="1404"/>
      <c r="F177" s="193"/>
      <c r="G177" s="193"/>
      <c r="H177" s="193">
        <f t="shared" si="30"/>
        <v>0</v>
      </c>
      <c r="I177" s="193" t="str">
        <f t="shared" si="31"/>
        <v>0K</v>
      </c>
      <c r="J177" s="151"/>
      <c r="K177" s="1455"/>
      <c r="L177" s="1400"/>
      <c r="M177" s="1400"/>
      <c r="N177" s="884"/>
      <c r="O177" s="882"/>
      <c r="P177" s="882"/>
      <c r="Q177" s="882"/>
      <c r="R177" s="882"/>
      <c r="S177" s="866"/>
      <c r="T177" s="866"/>
      <c r="U177" s="867"/>
      <c r="V177" s="868"/>
      <c r="W177" s="866"/>
      <c r="X177" s="866"/>
      <c r="Y177" s="866"/>
      <c r="Z177" s="866"/>
      <c r="AA177" s="873"/>
      <c r="AB177" s="874"/>
      <c r="AC177" s="19"/>
      <c r="AD177" s="244">
        <f>IF($C177=0,COUNTA($C$8:$C175),COUNTA($C$8:$C177))</f>
        <v>5</v>
      </c>
      <c r="AF177" s="59"/>
      <c r="AG177" s="56"/>
    </row>
    <row r="178" spans="1:33" ht="22.9" hidden="1" customHeight="1">
      <c r="A178" s="1384"/>
      <c r="B178" s="978"/>
      <c r="C178" s="1390"/>
      <c r="D178" s="1393"/>
      <c r="E178" s="1404"/>
      <c r="F178" s="193"/>
      <c r="G178" s="193"/>
      <c r="H178" s="193">
        <f t="shared" si="30"/>
        <v>0</v>
      </c>
      <c r="I178" s="193" t="str">
        <f t="shared" si="31"/>
        <v>0K</v>
      </c>
      <c r="J178" s="151"/>
      <c r="K178" s="1455"/>
      <c r="L178" s="1400"/>
      <c r="M178" s="1400"/>
      <c r="N178" s="884"/>
      <c r="O178" s="882"/>
      <c r="P178" s="882"/>
      <c r="Q178" s="882"/>
      <c r="R178" s="882"/>
      <c r="S178" s="866"/>
      <c r="T178" s="866"/>
      <c r="U178" s="867"/>
      <c r="V178" s="868"/>
      <c r="W178" s="866"/>
      <c r="X178" s="866"/>
      <c r="Y178" s="866"/>
      <c r="Z178" s="866"/>
      <c r="AA178" s="873"/>
      <c r="AB178" s="874"/>
      <c r="AC178" s="19"/>
      <c r="AD178" s="244">
        <f>IF($C178=0,COUNTA($C$8:$C176),COUNTA($C$8:$C178))</f>
        <v>5</v>
      </c>
      <c r="AF178" s="59"/>
      <c r="AG178" s="56"/>
    </row>
    <row r="179" spans="1:33" ht="22.9" hidden="1" customHeight="1" thickBot="1">
      <c r="A179" s="1384"/>
      <c r="B179" s="978"/>
      <c r="C179" s="1390"/>
      <c r="D179" s="1393"/>
      <c r="E179" s="1396"/>
      <c r="F179" s="123"/>
      <c r="G179" s="123"/>
      <c r="H179" s="123">
        <f t="shared" si="30"/>
        <v>0</v>
      </c>
      <c r="I179" s="124" t="str">
        <f t="shared" si="31"/>
        <v>0K</v>
      </c>
      <c r="J179" s="123"/>
      <c r="K179" s="1456"/>
      <c r="L179" s="1400"/>
      <c r="M179" s="1400"/>
      <c r="N179" s="884"/>
      <c r="O179" s="882"/>
      <c r="P179" s="882"/>
      <c r="Q179" s="882"/>
      <c r="R179" s="882"/>
      <c r="S179" s="831"/>
      <c r="T179" s="831"/>
      <c r="U179" s="833"/>
      <c r="V179" s="835"/>
      <c r="W179" s="831"/>
      <c r="X179" s="831"/>
      <c r="Y179" s="831"/>
      <c r="Z179" s="831"/>
      <c r="AA179" s="873"/>
      <c r="AB179" s="874"/>
      <c r="AC179" s="19"/>
      <c r="AD179" s="244">
        <f>IF($C179=0,COUNTA($C$8:$C178),COUNTA($C$8:$C179))</f>
        <v>5</v>
      </c>
      <c r="AF179" s="59"/>
      <c r="AG179" s="56"/>
    </row>
    <row r="180" spans="1:33" ht="22.9" customHeight="1">
      <c r="A180" s="1384"/>
      <c r="B180" s="978"/>
      <c r="C180" s="1390"/>
      <c r="D180" s="1393"/>
      <c r="E180" s="1395" t="s">
        <v>99</v>
      </c>
      <c r="F180" s="140" t="s">
        <v>324</v>
      </c>
      <c r="G180" s="140">
        <v>70</v>
      </c>
      <c r="H180" s="140">
        <f>IF(MROUND(INDEX($C:$C,MATCH(AD180,$AD:$AD,0))*G180/1000,1)&gt;90,90,MROUND(INDEX($C:$C,MATCH(AD180,$AD:$AD,0))*G180/1000,1))</f>
        <v>90</v>
      </c>
      <c r="I180" s="140" t="s">
        <v>559</v>
      </c>
      <c r="J180" s="90"/>
      <c r="K180" s="1425" t="s">
        <v>76</v>
      </c>
      <c r="L180" s="1400"/>
      <c r="M180" s="1400"/>
      <c r="N180" s="884"/>
      <c r="O180" s="882"/>
      <c r="P180" s="882"/>
      <c r="Q180" s="882"/>
      <c r="R180" s="882"/>
      <c r="S180" s="755"/>
      <c r="T180" s="755"/>
      <c r="U180" s="757"/>
      <c r="V180" s="759"/>
      <c r="W180" s="755"/>
      <c r="X180" s="755"/>
      <c r="Y180" s="755"/>
      <c r="Z180" s="755"/>
      <c r="AA180" s="873"/>
      <c r="AB180" s="874"/>
      <c r="AC180" s="19"/>
      <c r="AD180" s="244">
        <f>IF($C180=0,COUNTA($C$8:$C179),COUNTA($C$8:$C180))</f>
        <v>5</v>
      </c>
      <c r="AF180" s="59"/>
      <c r="AG180" s="56"/>
    </row>
    <row r="181" spans="1:33" ht="22.9" customHeight="1" thickBot="1">
      <c r="A181" s="1384"/>
      <c r="B181" s="978"/>
      <c r="C181" s="1390"/>
      <c r="D181" s="1393"/>
      <c r="E181" s="1396"/>
      <c r="F181" s="141" t="s">
        <v>100</v>
      </c>
      <c r="G181" s="141">
        <v>0.4</v>
      </c>
      <c r="H181" s="123">
        <f>MROUND(INDEX($C:$C,MATCH(AD181,$AD:$AD,0))*G181/1000,0.1)</f>
        <v>0.5</v>
      </c>
      <c r="I181" s="123" t="str">
        <f>H181&amp;+"K"</f>
        <v>0.5K</v>
      </c>
      <c r="J181" s="88"/>
      <c r="K181" s="1429"/>
      <c r="L181" s="1400"/>
      <c r="M181" s="1400"/>
      <c r="N181" s="884"/>
      <c r="O181" s="882"/>
      <c r="P181" s="882"/>
      <c r="Q181" s="882"/>
      <c r="R181" s="882"/>
      <c r="S181" s="761"/>
      <c r="T181" s="761"/>
      <c r="U181" s="758"/>
      <c r="V181" s="760"/>
      <c r="W181" s="761"/>
      <c r="X181" s="761"/>
      <c r="Y181" s="761"/>
      <c r="Z181" s="761"/>
      <c r="AA181" s="873"/>
      <c r="AB181" s="874"/>
      <c r="AC181" s="19"/>
      <c r="AD181" s="244">
        <f>IF($C181=0,COUNTA($C$8:$C180),COUNTA($C$8:$C181))</f>
        <v>5</v>
      </c>
      <c r="AF181" s="59"/>
      <c r="AG181" s="56"/>
    </row>
    <row r="182" spans="1:33" ht="19.899999999999999" customHeight="1">
      <c r="A182" s="1384"/>
      <c r="B182" s="978"/>
      <c r="C182" s="1390"/>
      <c r="D182" s="1393"/>
      <c r="E182" s="1395" t="s">
        <v>884</v>
      </c>
      <c r="F182" s="462" t="s">
        <v>101</v>
      </c>
      <c r="G182" s="494">
        <v>6</v>
      </c>
      <c r="H182" s="149">
        <f t="shared" ref="H182:H191" si="32">MROUND(INDEX($C:$C,MATCH(AD182,$AD:$AD,0))*G182/1000,1)</f>
        <v>8</v>
      </c>
      <c r="I182" s="150" t="str">
        <f t="shared" ref="I182:I186" si="33">MROUND(H182,1)&amp;+"K"</f>
        <v>8K</v>
      </c>
      <c r="J182" s="25"/>
      <c r="K182" s="1397" t="s">
        <v>233</v>
      </c>
      <c r="L182" s="1400"/>
      <c r="M182" s="1400"/>
      <c r="N182" s="884"/>
      <c r="O182" s="882"/>
      <c r="P182" s="882"/>
      <c r="Q182" s="882"/>
      <c r="R182" s="882"/>
      <c r="S182" s="755"/>
      <c r="T182" s="755"/>
      <c r="U182" s="757"/>
      <c r="V182" s="759"/>
      <c r="W182" s="755"/>
      <c r="X182" s="755"/>
      <c r="Y182" s="755"/>
      <c r="Z182" s="755"/>
      <c r="AA182" s="873"/>
      <c r="AB182" s="874"/>
      <c r="AC182" s="19"/>
      <c r="AD182" s="244">
        <f>IF($C182=0,COUNTA($C$8:$C181),COUNTA($C$8:$C182))</f>
        <v>5</v>
      </c>
      <c r="AF182" s="59"/>
      <c r="AG182" s="56"/>
    </row>
    <row r="183" spans="1:33" ht="19.899999999999999" customHeight="1">
      <c r="A183" s="1384"/>
      <c r="B183" s="978"/>
      <c r="C183" s="1390"/>
      <c r="D183" s="1393"/>
      <c r="E183" s="1404"/>
      <c r="F183" s="483" t="s">
        <v>102</v>
      </c>
      <c r="G183" s="483">
        <v>0.5</v>
      </c>
      <c r="H183" s="162">
        <f t="shared" si="32"/>
        <v>1</v>
      </c>
      <c r="I183" s="162" t="str">
        <f t="shared" si="33"/>
        <v>1K</v>
      </c>
      <c r="J183" s="21"/>
      <c r="K183" s="1455"/>
      <c r="L183" s="1400"/>
      <c r="M183" s="1400"/>
      <c r="N183" s="884"/>
      <c r="O183" s="882"/>
      <c r="P183" s="882"/>
      <c r="Q183" s="882"/>
      <c r="R183" s="882"/>
      <c r="S183" s="756"/>
      <c r="T183" s="756"/>
      <c r="U183" s="825"/>
      <c r="V183" s="826"/>
      <c r="W183" s="756"/>
      <c r="X183" s="756"/>
      <c r="Y183" s="756"/>
      <c r="Z183" s="756"/>
      <c r="AA183" s="873"/>
      <c r="AB183" s="874"/>
      <c r="AC183" s="19"/>
      <c r="AD183" s="244">
        <f>IF($C183=0,COUNTA($C$8:$C182),COUNTA($C$8:$C183))</f>
        <v>5</v>
      </c>
      <c r="AF183" s="59"/>
      <c r="AG183" s="56"/>
    </row>
    <row r="184" spans="1:33" ht="19.899999999999999" customHeight="1">
      <c r="A184" s="1384"/>
      <c r="B184" s="978"/>
      <c r="C184" s="1390"/>
      <c r="D184" s="1393"/>
      <c r="E184" s="1404"/>
      <c r="F184" s="483" t="s">
        <v>179</v>
      </c>
      <c r="G184" s="483">
        <v>20</v>
      </c>
      <c r="H184" s="162">
        <f t="shared" si="32"/>
        <v>27</v>
      </c>
      <c r="I184" s="162" t="str">
        <f t="shared" si="33"/>
        <v>27K</v>
      </c>
      <c r="J184" s="21"/>
      <c r="K184" s="1455"/>
      <c r="L184" s="1400"/>
      <c r="M184" s="1400"/>
      <c r="N184" s="884"/>
      <c r="O184" s="882"/>
      <c r="P184" s="882"/>
      <c r="Q184" s="882"/>
      <c r="R184" s="882"/>
      <c r="S184" s="756"/>
      <c r="T184" s="756"/>
      <c r="U184" s="825"/>
      <c r="V184" s="826"/>
      <c r="W184" s="756"/>
      <c r="X184" s="756"/>
      <c r="Y184" s="756"/>
      <c r="Z184" s="756"/>
      <c r="AA184" s="873"/>
      <c r="AB184" s="874"/>
      <c r="AC184" s="19"/>
      <c r="AD184" s="244">
        <f>IF($C184=0,COUNTA($C$8:$C183),COUNTA($C$8:$C184))</f>
        <v>5</v>
      </c>
      <c r="AF184" s="59"/>
      <c r="AG184" s="56"/>
    </row>
    <row r="185" spans="1:33" ht="19.899999999999999" customHeight="1">
      <c r="A185" s="1384"/>
      <c r="B185" s="978"/>
      <c r="C185" s="1390"/>
      <c r="D185" s="1393"/>
      <c r="E185" s="1404"/>
      <c r="F185" s="483" t="s">
        <v>269</v>
      </c>
      <c r="G185" s="483">
        <v>18</v>
      </c>
      <c r="H185" s="162">
        <f t="shared" si="32"/>
        <v>25</v>
      </c>
      <c r="I185" s="162" t="str">
        <f t="shared" si="33"/>
        <v>25K</v>
      </c>
      <c r="J185" s="21"/>
      <c r="K185" s="1455"/>
      <c r="L185" s="1400"/>
      <c r="M185" s="1400"/>
      <c r="N185" s="884"/>
      <c r="O185" s="882"/>
      <c r="P185" s="882"/>
      <c r="Q185" s="882"/>
      <c r="R185" s="882"/>
      <c r="S185" s="756"/>
      <c r="T185" s="756"/>
      <c r="U185" s="825"/>
      <c r="V185" s="826"/>
      <c r="W185" s="756"/>
      <c r="X185" s="756"/>
      <c r="Y185" s="756"/>
      <c r="Z185" s="756"/>
      <c r="AA185" s="873"/>
      <c r="AB185" s="874"/>
      <c r="AC185" s="19"/>
      <c r="AD185" s="244">
        <f>IF($C185=0,COUNTA($C$8:$C184),COUNTA($C$8:$C185))</f>
        <v>5</v>
      </c>
      <c r="AF185" s="59"/>
      <c r="AG185" s="56"/>
    </row>
    <row r="186" spans="1:33" ht="19.899999999999999" customHeight="1" thickBot="1">
      <c r="A186" s="1384"/>
      <c r="B186" s="978"/>
      <c r="C186" s="1390"/>
      <c r="D186" s="1393"/>
      <c r="E186" s="1404"/>
      <c r="F186" s="228" t="s">
        <v>563</v>
      </c>
      <c r="G186" s="228">
        <v>1</v>
      </c>
      <c r="H186" s="164">
        <f t="shared" si="32"/>
        <v>1</v>
      </c>
      <c r="I186" s="164" t="str">
        <f t="shared" si="33"/>
        <v>1K</v>
      </c>
      <c r="J186" s="21"/>
      <c r="K186" s="1455"/>
      <c r="L186" s="1400"/>
      <c r="M186" s="1400"/>
      <c r="N186" s="884"/>
      <c r="O186" s="882"/>
      <c r="P186" s="882"/>
      <c r="Q186" s="882"/>
      <c r="R186" s="882"/>
      <c r="S186" s="756"/>
      <c r="T186" s="756"/>
      <c r="U186" s="825"/>
      <c r="V186" s="826"/>
      <c r="W186" s="756"/>
      <c r="X186" s="756"/>
      <c r="Y186" s="756"/>
      <c r="Z186" s="756"/>
      <c r="AA186" s="873"/>
      <c r="AB186" s="874"/>
      <c r="AC186" s="19"/>
      <c r="AD186" s="244">
        <f>IF($C186=0,COUNTA($C$8:$C185),COUNTA($C$8:$C186))</f>
        <v>5</v>
      </c>
      <c r="AF186" s="59"/>
      <c r="AG186" s="56"/>
    </row>
    <row r="187" spans="1:33" ht="22.9" hidden="1" customHeight="1">
      <c r="A187" s="1384"/>
      <c r="B187" s="978"/>
      <c r="C187" s="1390"/>
      <c r="D187" s="1393"/>
      <c r="E187" s="1404"/>
      <c r="F187" s="179"/>
      <c r="G187" s="179"/>
      <c r="H187" s="179">
        <f t="shared" si="32"/>
        <v>0</v>
      </c>
      <c r="I187" s="179" t="str">
        <f t="shared" si="28"/>
        <v>0K</v>
      </c>
      <c r="J187" s="21"/>
      <c r="K187" s="1455"/>
      <c r="L187" s="1400"/>
      <c r="M187" s="1400"/>
      <c r="N187" s="884"/>
      <c r="O187" s="882"/>
      <c r="P187" s="882"/>
      <c r="Q187" s="882"/>
      <c r="R187" s="882"/>
      <c r="S187" s="756"/>
      <c r="T187" s="756"/>
      <c r="U187" s="825"/>
      <c r="V187" s="826"/>
      <c r="W187" s="756"/>
      <c r="X187" s="756"/>
      <c r="Y187" s="756"/>
      <c r="Z187" s="756"/>
      <c r="AA187" s="873"/>
      <c r="AB187" s="874"/>
      <c r="AC187" s="19"/>
      <c r="AD187" s="244">
        <f>IF($C187=0,COUNTA($C$8:$C184),COUNTA($C$8:$C187))</f>
        <v>5</v>
      </c>
      <c r="AF187" s="59"/>
      <c r="AG187" s="56"/>
    </row>
    <row r="188" spans="1:33" ht="22.9" hidden="1" customHeight="1">
      <c r="A188" s="1384"/>
      <c r="B188" s="978"/>
      <c r="C188" s="1390"/>
      <c r="D188" s="1393"/>
      <c r="E188" s="1404"/>
      <c r="F188" s="179"/>
      <c r="G188" s="179"/>
      <c r="H188" s="179">
        <f t="shared" si="32"/>
        <v>0</v>
      </c>
      <c r="I188" s="179" t="str">
        <f t="shared" si="28"/>
        <v>0K</v>
      </c>
      <c r="J188" s="26"/>
      <c r="K188" s="1455"/>
      <c r="L188" s="1400"/>
      <c r="M188" s="1400"/>
      <c r="N188" s="884"/>
      <c r="O188" s="882"/>
      <c r="P188" s="882"/>
      <c r="Q188" s="882"/>
      <c r="R188" s="882"/>
      <c r="S188" s="756"/>
      <c r="T188" s="756"/>
      <c r="U188" s="825"/>
      <c r="V188" s="826"/>
      <c r="W188" s="756"/>
      <c r="X188" s="756"/>
      <c r="Y188" s="756"/>
      <c r="Z188" s="756"/>
      <c r="AA188" s="873"/>
      <c r="AB188" s="874"/>
      <c r="AC188" s="19"/>
      <c r="AD188" s="244">
        <f>IF($C188=0,COUNTA($C$8:$C187),COUNTA($C$8:$C188))</f>
        <v>5</v>
      </c>
      <c r="AF188" s="59"/>
      <c r="AG188" s="56"/>
    </row>
    <row r="189" spans="1:33" ht="22.9" hidden="1" customHeight="1">
      <c r="A189" s="1384"/>
      <c r="B189" s="978"/>
      <c r="C189" s="1390"/>
      <c r="D189" s="1393"/>
      <c r="E189" s="1404"/>
      <c r="F189" s="179"/>
      <c r="G189" s="179"/>
      <c r="H189" s="179">
        <f t="shared" si="32"/>
        <v>0</v>
      </c>
      <c r="I189" s="179" t="str">
        <f t="shared" si="28"/>
        <v>0K</v>
      </c>
      <c r="J189" s="21"/>
      <c r="K189" s="1455"/>
      <c r="L189" s="1400"/>
      <c r="M189" s="1400"/>
      <c r="N189" s="884"/>
      <c r="O189" s="882"/>
      <c r="P189" s="882"/>
      <c r="Q189" s="882"/>
      <c r="R189" s="882"/>
      <c r="S189" s="756"/>
      <c r="T189" s="756"/>
      <c r="U189" s="825"/>
      <c r="V189" s="826"/>
      <c r="W189" s="756"/>
      <c r="X189" s="756"/>
      <c r="Y189" s="756"/>
      <c r="Z189" s="756"/>
      <c r="AA189" s="873"/>
      <c r="AB189" s="874"/>
      <c r="AC189" s="19"/>
      <c r="AD189" s="244">
        <f>IF($C189=0,COUNTA($C$8:$C186),COUNTA($C$8:$C189))</f>
        <v>5</v>
      </c>
      <c r="AF189" s="59"/>
      <c r="AG189" s="56"/>
    </row>
    <row r="190" spans="1:33" ht="22.9" hidden="1" customHeight="1">
      <c r="A190" s="1384"/>
      <c r="B190" s="978"/>
      <c r="C190" s="1390"/>
      <c r="D190" s="1393"/>
      <c r="E190" s="1404"/>
      <c r="F190" s="179"/>
      <c r="G190" s="179"/>
      <c r="H190" s="179">
        <f t="shared" si="32"/>
        <v>0</v>
      </c>
      <c r="I190" s="179" t="str">
        <f t="shared" si="28"/>
        <v>0K</v>
      </c>
      <c r="J190" s="26"/>
      <c r="K190" s="1455"/>
      <c r="L190" s="1400"/>
      <c r="M190" s="1400"/>
      <c r="N190" s="884"/>
      <c r="O190" s="882"/>
      <c r="P190" s="882"/>
      <c r="Q190" s="882"/>
      <c r="R190" s="882"/>
      <c r="S190" s="866"/>
      <c r="T190" s="866"/>
      <c r="U190" s="867"/>
      <c r="V190" s="868"/>
      <c r="W190" s="866"/>
      <c r="X190" s="866"/>
      <c r="Y190" s="866"/>
      <c r="Z190" s="866"/>
      <c r="AA190" s="873"/>
      <c r="AB190" s="874"/>
      <c r="AC190" s="19"/>
      <c r="AD190" s="244">
        <f>IF($C190=0,COUNTA($C$8:$C189),COUNTA($C$8:$C190))</f>
        <v>5</v>
      </c>
      <c r="AF190" s="59"/>
      <c r="AG190" s="56"/>
    </row>
    <row r="191" spans="1:33" ht="22.9" hidden="1" customHeight="1" thickBot="1">
      <c r="A191" s="1384"/>
      <c r="B191" s="978"/>
      <c r="C191" s="1390"/>
      <c r="D191" s="1393"/>
      <c r="E191" s="1396"/>
      <c r="F191" s="179"/>
      <c r="G191" s="179"/>
      <c r="H191" s="123">
        <f t="shared" si="32"/>
        <v>0</v>
      </c>
      <c r="I191" s="123" t="str">
        <f t="shared" si="28"/>
        <v>0K</v>
      </c>
      <c r="J191" s="88"/>
      <c r="K191" s="1456"/>
      <c r="L191" s="1400"/>
      <c r="M191" s="1400"/>
      <c r="N191" s="884"/>
      <c r="O191" s="882"/>
      <c r="P191" s="882"/>
      <c r="Q191" s="882"/>
      <c r="R191" s="882"/>
      <c r="S191" s="831"/>
      <c r="T191" s="831"/>
      <c r="U191" s="833"/>
      <c r="V191" s="835"/>
      <c r="W191" s="831"/>
      <c r="X191" s="831"/>
      <c r="Y191" s="831"/>
      <c r="Z191" s="831"/>
      <c r="AA191" s="873"/>
      <c r="AB191" s="874"/>
      <c r="AC191" s="19"/>
      <c r="AD191" s="244">
        <f>IF($C191=0,COUNTA($C$8:$C190),COUNTA($C$8:$C191))</f>
        <v>5</v>
      </c>
      <c r="AF191" s="59"/>
      <c r="AG191" s="56"/>
    </row>
    <row r="192" spans="1:33" ht="22.9" customHeight="1" thickBot="1">
      <c r="A192" s="1385"/>
      <c r="B192" s="1435"/>
      <c r="C192" s="1391"/>
      <c r="D192" s="1394"/>
      <c r="E192" s="713" t="s">
        <v>885</v>
      </c>
      <c r="F192" s="1463" t="s">
        <v>922</v>
      </c>
      <c r="G192" s="1464"/>
      <c r="H192" s="1464"/>
      <c r="I192" s="1464"/>
      <c r="J192" s="99"/>
      <c r="K192" s="100" t="s">
        <v>75</v>
      </c>
      <c r="L192" s="1401"/>
      <c r="M192" s="1401"/>
      <c r="N192" s="885"/>
      <c r="O192" s="883"/>
      <c r="P192" s="883"/>
      <c r="Q192" s="883"/>
      <c r="R192" s="883"/>
      <c r="S192" s="32"/>
      <c r="T192" s="32"/>
      <c r="U192" s="35"/>
      <c r="V192" s="34"/>
      <c r="W192" s="32"/>
      <c r="X192" s="32"/>
      <c r="Y192" s="32"/>
      <c r="Z192" s="32"/>
      <c r="AA192" s="875"/>
      <c r="AB192" s="876"/>
      <c r="AC192" s="19"/>
      <c r="AD192" s="244">
        <f>IF($C192=0,COUNTA($C$8:$C191),COUNTA($C$8:$C192))</f>
        <v>5</v>
      </c>
      <c r="AF192" s="59"/>
      <c r="AG192" s="56"/>
    </row>
    <row r="193" spans="1:48" s="39" customFormat="1" ht="22.9" customHeight="1" thickTop="1">
      <c r="A193" s="330"/>
      <c r="B193" s="331"/>
      <c r="C193" s="332"/>
      <c r="D193" s="331"/>
      <c r="E193" s="336"/>
      <c r="F193" s="337"/>
      <c r="G193" s="338"/>
      <c r="H193" s="338"/>
      <c r="I193" s="338"/>
      <c r="J193" s="339"/>
      <c r="K193" s="340"/>
      <c r="L193" s="334"/>
      <c r="M193" s="334"/>
      <c r="N193" s="335"/>
      <c r="O193" s="335"/>
      <c r="P193" s="335"/>
      <c r="Q193" s="335"/>
      <c r="R193" s="335"/>
      <c r="S193" s="752" t="s">
        <v>438</v>
      </c>
      <c r="T193" s="753"/>
      <c r="U193" s="753"/>
      <c r="V193" s="753"/>
      <c r="W193" s="753"/>
      <c r="X193" s="753"/>
      <c r="Y193" s="753"/>
      <c r="Z193" s="753"/>
      <c r="AA193" s="753"/>
      <c r="AB193" s="754"/>
      <c r="AD193" s="244"/>
      <c r="AE193" s="73"/>
      <c r="AF193" s="59"/>
      <c r="AG193" s="56"/>
      <c r="AH193" s="55"/>
      <c r="AI193" s="55"/>
      <c r="AJ193" s="55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</row>
    <row r="194" spans="1:48" ht="30">
      <c r="A194" s="1475" t="s">
        <v>90</v>
      </c>
      <c r="B194" s="1476"/>
      <c r="C194" s="1476"/>
      <c r="D194" s="1476"/>
      <c r="E194" s="1476"/>
      <c r="F194" s="1476"/>
      <c r="G194" s="352"/>
      <c r="H194" s="352"/>
      <c r="I194" s="353"/>
      <c r="J194" s="341"/>
      <c r="K194" s="341"/>
      <c r="L194" s="341"/>
      <c r="M194" s="341"/>
      <c r="N194" s="342"/>
      <c r="O194" s="342"/>
      <c r="P194" s="342"/>
      <c r="Q194" s="342"/>
      <c r="R194" s="342"/>
      <c r="S194" s="800" t="s">
        <v>60</v>
      </c>
      <c r="T194" s="800"/>
      <c r="U194" s="800"/>
      <c r="V194" s="800"/>
      <c r="W194" s="800"/>
      <c r="X194" s="800"/>
      <c r="Y194" s="800"/>
      <c r="Z194" s="800"/>
      <c r="AA194" s="800"/>
      <c r="AB194" s="801"/>
      <c r="AF194" s="59"/>
      <c r="AG194" s="56"/>
    </row>
    <row r="195" spans="1:48" s="40" customFormat="1" ht="43.9" customHeight="1" thickBot="1">
      <c r="A195" s="766" t="s">
        <v>282</v>
      </c>
      <c r="B195" s="767"/>
      <c r="C195" s="767"/>
      <c r="D195" s="767"/>
      <c r="E195" s="767"/>
      <c r="F195" s="767"/>
      <c r="G195" s="767"/>
      <c r="H195" s="767"/>
      <c r="I195" s="767"/>
      <c r="J195" s="767"/>
      <c r="K195" s="767"/>
      <c r="L195" s="767"/>
      <c r="M195" s="767"/>
      <c r="N195" s="767"/>
      <c r="O195" s="767"/>
      <c r="P195" s="767"/>
      <c r="Q195" s="767"/>
      <c r="R195" s="767"/>
      <c r="S195" s="767"/>
      <c r="T195" s="767"/>
      <c r="U195" s="767"/>
      <c r="V195" s="767"/>
      <c r="W195" s="767"/>
      <c r="X195" s="767"/>
      <c r="Y195" s="767"/>
      <c r="Z195" s="767"/>
      <c r="AA195" s="767"/>
      <c r="AB195" s="768"/>
      <c r="AD195" s="244"/>
      <c r="AE195" s="73"/>
      <c r="AF195" s="59"/>
      <c r="AG195" s="56"/>
      <c r="AH195" s="55"/>
      <c r="AI195" s="55"/>
      <c r="AJ195" s="55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</row>
    <row r="196" spans="1:48" ht="21.75" thickBot="1">
      <c r="A196" s="1215" t="s">
        <v>91</v>
      </c>
      <c r="B196" s="1216"/>
      <c r="C196" s="1216"/>
      <c r="D196" s="1216"/>
      <c r="E196" s="1216"/>
      <c r="F196" s="1216"/>
      <c r="G196" s="1216"/>
      <c r="H196" s="1216"/>
      <c r="I196" s="1216"/>
      <c r="J196" s="1216"/>
      <c r="K196" s="1217"/>
      <c r="L196" s="133">
        <f>AVERAGEIF(L$8:L$194,"&lt;&gt;0")</f>
        <v>4.66</v>
      </c>
      <c r="M196" s="133">
        <f>AVERAGEIF(M$8:M$194,"&lt;&gt;0")</f>
        <v>2.7600000000000002</v>
      </c>
      <c r="N196" s="133">
        <f>AVERAGEIF(N$8:N$194,"&lt;&gt;0")</f>
        <v>1.4200000000000002</v>
      </c>
      <c r="O196" s="133">
        <f>AVERAGEIF(O$8:O$194,"&lt;&gt; ")</f>
        <v>0.7</v>
      </c>
      <c r="P196" s="133">
        <f>AVERAGEIF(P$8:P$194,"&lt;&gt;0")</f>
        <v>2.42</v>
      </c>
      <c r="Q196" s="133">
        <f>AVERAGEIF(Q$8:Q$194,"&lt;&gt; ")</f>
        <v>0.4</v>
      </c>
      <c r="R196" s="133">
        <f>AVERAGEIF(R$8:R$194,"&lt;&gt;0")</f>
        <v>779.6</v>
      </c>
      <c r="S196" s="772" t="s">
        <v>1041</v>
      </c>
      <c r="T196" s="752"/>
      <c r="U196" s="752"/>
      <c r="V196" s="752"/>
      <c r="W196" s="752"/>
      <c r="X196" s="752"/>
      <c r="Y196" s="752"/>
      <c r="Z196" s="752"/>
      <c r="AA196" s="752"/>
      <c r="AB196" s="773"/>
      <c r="AF196" s="59"/>
      <c r="AG196" s="56"/>
    </row>
    <row r="197" spans="1:48" ht="33.75" customHeight="1">
      <c r="A197" s="1218" t="s">
        <v>92</v>
      </c>
      <c r="B197" s="980"/>
      <c r="C197" s="980"/>
      <c r="D197" s="980"/>
      <c r="E197" s="1219"/>
      <c r="F197" s="1220" t="s">
        <v>71</v>
      </c>
      <c r="G197" s="1221"/>
      <c r="H197" s="1221"/>
      <c r="I197" s="1221"/>
      <c r="J197" s="1221"/>
      <c r="K197" s="1222"/>
      <c r="L197" s="134" t="s">
        <v>46</v>
      </c>
      <c r="M197" s="134" t="s">
        <v>47</v>
      </c>
      <c r="N197" s="102" t="s">
        <v>48</v>
      </c>
      <c r="O197" s="103" t="s">
        <v>49</v>
      </c>
      <c r="P197" s="103" t="s">
        <v>50</v>
      </c>
      <c r="Q197" s="103" t="s">
        <v>51</v>
      </c>
      <c r="R197" s="102" t="s">
        <v>52</v>
      </c>
      <c r="S197" s="774"/>
      <c r="T197" s="775"/>
      <c r="U197" s="775"/>
      <c r="V197" s="775"/>
      <c r="W197" s="775"/>
      <c r="X197" s="775"/>
      <c r="Y197" s="775"/>
      <c r="Z197" s="775"/>
      <c r="AA197" s="775"/>
      <c r="AB197" s="776"/>
      <c r="AF197" s="59"/>
      <c r="AG197" s="56"/>
    </row>
    <row r="198" spans="1:48" ht="33.75" customHeight="1">
      <c r="A198" s="1223" t="s">
        <v>53</v>
      </c>
      <c r="B198" s="1224"/>
      <c r="C198" s="1224"/>
      <c r="D198" s="1224"/>
      <c r="E198" s="1225"/>
      <c r="F198" s="1229" t="s">
        <v>72</v>
      </c>
      <c r="G198" s="1230"/>
      <c r="H198" s="1230"/>
      <c r="I198" s="1230"/>
      <c r="J198" s="1230"/>
      <c r="K198" s="1231"/>
      <c r="L198" s="135">
        <v>5</v>
      </c>
      <c r="M198" s="136">
        <v>2</v>
      </c>
      <c r="N198" s="104">
        <v>1.5</v>
      </c>
      <c r="O198" s="105" t="s">
        <v>93</v>
      </c>
      <c r="P198" s="105">
        <v>2</v>
      </c>
      <c r="Q198" s="105" t="s">
        <v>94</v>
      </c>
      <c r="R198" s="106">
        <v>670</v>
      </c>
      <c r="S198" s="774"/>
      <c r="T198" s="775"/>
      <c r="U198" s="775"/>
      <c r="V198" s="775"/>
      <c r="W198" s="775"/>
      <c r="X198" s="775"/>
      <c r="Y198" s="775"/>
      <c r="Z198" s="775"/>
      <c r="AA198" s="775"/>
      <c r="AB198" s="776"/>
      <c r="AF198" s="59"/>
      <c r="AG198" s="56"/>
    </row>
    <row r="199" spans="1:48" ht="33.75" customHeight="1" thickBot="1">
      <c r="A199" s="1226"/>
      <c r="B199" s="1227"/>
      <c r="C199" s="1227"/>
      <c r="D199" s="1227"/>
      <c r="E199" s="1228"/>
      <c r="F199" s="1232" t="s">
        <v>73</v>
      </c>
      <c r="G199" s="1233"/>
      <c r="H199" s="1233"/>
      <c r="I199" s="1233"/>
      <c r="J199" s="1233"/>
      <c r="K199" s="1234"/>
      <c r="L199" s="137">
        <v>5.8</v>
      </c>
      <c r="M199" s="138">
        <v>2</v>
      </c>
      <c r="N199" s="107">
        <v>2</v>
      </c>
      <c r="O199" s="109" t="s">
        <v>93</v>
      </c>
      <c r="P199" s="109">
        <v>2.5</v>
      </c>
      <c r="Q199" s="109" t="s">
        <v>94</v>
      </c>
      <c r="R199" s="108">
        <v>775</v>
      </c>
      <c r="S199" s="777"/>
      <c r="T199" s="778"/>
      <c r="U199" s="778"/>
      <c r="V199" s="778"/>
      <c r="W199" s="778"/>
      <c r="X199" s="778"/>
      <c r="Y199" s="778"/>
      <c r="Z199" s="778"/>
      <c r="AA199" s="778"/>
      <c r="AB199" s="779"/>
      <c r="AF199" s="59"/>
      <c r="AG199" s="56"/>
    </row>
    <row r="200" spans="1:48" ht="38.25">
      <c r="A200" s="139" t="s">
        <v>95</v>
      </c>
      <c r="B200" s="139"/>
      <c r="C200" s="139"/>
      <c r="D200" s="139"/>
      <c r="E200" s="321"/>
      <c r="F200" s="289" t="s">
        <v>420</v>
      </c>
      <c r="G200" s="289"/>
      <c r="H200" s="289"/>
      <c r="I200" s="289"/>
      <c r="J200" s="76"/>
      <c r="K200" s="76"/>
      <c r="L200" s="76"/>
      <c r="M200" s="76"/>
      <c r="N200" s="78"/>
      <c r="O200" s="78"/>
      <c r="P200" s="78"/>
      <c r="Q200" s="110" t="s">
        <v>96</v>
      </c>
      <c r="R200" s="78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F200" s="59"/>
      <c r="AG200" s="56"/>
    </row>
    <row r="201" spans="1:48" ht="38.25">
      <c r="A201" s="139"/>
      <c r="B201" s="139"/>
      <c r="C201" s="139"/>
      <c r="D201" s="139"/>
      <c r="E201" s="321"/>
      <c r="F201" s="321"/>
      <c r="G201" s="289"/>
      <c r="H201" s="289"/>
      <c r="I201" s="289"/>
      <c r="J201" s="76"/>
      <c r="K201" s="76"/>
      <c r="L201" s="76"/>
      <c r="M201" s="76"/>
      <c r="N201" s="78"/>
      <c r="O201" s="78"/>
      <c r="P201" s="78"/>
      <c r="Q201" s="78"/>
      <c r="R201" s="78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F201" s="59"/>
      <c r="AG201" s="56"/>
    </row>
    <row r="202" spans="1:48" ht="72" customHeight="1">
      <c r="A202" s="1214" t="s">
        <v>97</v>
      </c>
      <c r="B202" s="1214"/>
      <c r="C202" s="1214"/>
      <c r="D202" s="1214"/>
      <c r="E202" s="1214"/>
      <c r="F202" s="321"/>
      <c r="G202" s="289"/>
      <c r="H202" s="289"/>
      <c r="I202" s="289"/>
      <c r="J202" s="76"/>
      <c r="K202" s="76"/>
      <c r="L202" s="76"/>
      <c r="M202" s="76"/>
      <c r="N202" s="78"/>
      <c r="O202" s="78"/>
      <c r="P202" s="78"/>
      <c r="Q202" s="78"/>
      <c r="R202" s="78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F202" s="59"/>
      <c r="AG202" s="56"/>
    </row>
    <row r="203" spans="1:48">
      <c r="AF203" s="59"/>
      <c r="AG203" s="56"/>
    </row>
    <row r="209" spans="33:35">
      <c r="AG209" s="187"/>
      <c r="AH209" s="82"/>
      <c r="AI209" s="188"/>
    </row>
    <row r="210" spans="33:35">
      <c r="AG210" s="189"/>
      <c r="AH210" s="83"/>
      <c r="AI210" s="188"/>
    </row>
  </sheetData>
  <mergeCells count="331">
    <mergeCell ref="S193:AB193"/>
    <mergeCell ref="F170:I170"/>
    <mergeCell ref="F171:I171"/>
    <mergeCell ref="F172:I172"/>
    <mergeCell ref="Y117:Y134"/>
    <mergeCell ref="Z117:Z134"/>
    <mergeCell ref="T146:T147"/>
    <mergeCell ref="U117:U134"/>
    <mergeCell ref="V117:V134"/>
    <mergeCell ref="R115:R158"/>
    <mergeCell ref="S115:S116"/>
    <mergeCell ref="AA159:AB192"/>
    <mergeCell ref="W159:W160"/>
    <mergeCell ref="W161:W169"/>
    <mergeCell ref="Z182:Z191"/>
    <mergeCell ref="Z161:Z169"/>
    <mergeCell ref="A202:E202"/>
    <mergeCell ref="A195:AB195"/>
    <mergeCell ref="A196:K196"/>
    <mergeCell ref="S196:AB199"/>
    <mergeCell ref="A197:E197"/>
    <mergeCell ref="F197:K197"/>
    <mergeCell ref="A198:E199"/>
    <mergeCell ref="F198:K198"/>
    <mergeCell ref="F199:K199"/>
    <mergeCell ref="A194:F194"/>
    <mergeCell ref="S194:AB194"/>
    <mergeCell ref="AA115:AB158"/>
    <mergeCell ref="E117:E134"/>
    <mergeCell ref="K117:K134"/>
    <mergeCell ref="S117:S134"/>
    <mergeCell ref="T117:T134"/>
    <mergeCell ref="V182:V191"/>
    <mergeCell ref="W182:W191"/>
    <mergeCell ref="X182:X191"/>
    <mergeCell ref="Y182:Y191"/>
    <mergeCell ref="V148:V157"/>
    <mergeCell ref="W148:W157"/>
    <mergeCell ref="U148:U157"/>
    <mergeCell ref="Z148:Z157"/>
    <mergeCell ref="F158:I158"/>
    <mergeCell ref="K148:K157"/>
    <mergeCell ref="K180:K181"/>
    <mergeCell ref="S180:S181"/>
    <mergeCell ref="N115:N158"/>
    <mergeCell ref="O115:O158"/>
    <mergeCell ref="P115:P158"/>
    <mergeCell ref="Q115:Q158"/>
    <mergeCell ref="X117:X134"/>
    <mergeCell ref="A115:A158"/>
    <mergeCell ref="B115:B158"/>
    <mergeCell ref="C115:C158"/>
    <mergeCell ref="D115:D158"/>
    <mergeCell ref="E115:E116"/>
    <mergeCell ref="K115:K116"/>
    <mergeCell ref="X115:X116"/>
    <mergeCell ref="Y115:Y116"/>
    <mergeCell ref="Z115:Z116"/>
    <mergeCell ref="K135:K145"/>
    <mergeCell ref="S135:S145"/>
    <mergeCell ref="T135:T145"/>
    <mergeCell ref="U135:U145"/>
    <mergeCell ref="V135:V145"/>
    <mergeCell ref="W135:W145"/>
    <mergeCell ref="X135:X145"/>
    <mergeCell ref="Y135:Y145"/>
    <mergeCell ref="Z135:Z145"/>
    <mergeCell ref="E146:E147"/>
    <mergeCell ref="K146:K147"/>
    <mergeCell ref="S146:S147"/>
    <mergeCell ref="W115:W116"/>
    <mergeCell ref="W117:W134"/>
    <mergeCell ref="U146:U147"/>
    <mergeCell ref="E161:E169"/>
    <mergeCell ref="K161:K169"/>
    <mergeCell ref="S161:S169"/>
    <mergeCell ref="T161:T169"/>
    <mergeCell ref="U161:U169"/>
    <mergeCell ref="V161:V169"/>
    <mergeCell ref="R159:R192"/>
    <mergeCell ref="S159:S160"/>
    <mergeCell ref="T159:T160"/>
    <mergeCell ref="U159:U160"/>
    <mergeCell ref="V159:V160"/>
    <mergeCell ref="L159:L192"/>
    <mergeCell ref="M159:M192"/>
    <mergeCell ref="N159:N192"/>
    <mergeCell ref="F192:I192"/>
    <mergeCell ref="E182:E191"/>
    <mergeCell ref="K182:K191"/>
    <mergeCell ref="S182:S191"/>
    <mergeCell ref="T182:T191"/>
    <mergeCell ref="U182:U191"/>
    <mergeCell ref="E170:E179"/>
    <mergeCell ref="W104:W113"/>
    <mergeCell ref="X104:X113"/>
    <mergeCell ref="Y104:Y113"/>
    <mergeCell ref="Z104:Z113"/>
    <mergeCell ref="F114:I114"/>
    <mergeCell ref="T180:T181"/>
    <mergeCell ref="U180:U181"/>
    <mergeCell ref="V180:V181"/>
    <mergeCell ref="W180:W181"/>
    <mergeCell ref="X180:X181"/>
    <mergeCell ref="Y180:Y181"/>
    <mergeCell ref="Z180:Z181"/>
    <mergeCell ref="L115:L158"/>
    <mergeCell ref="M115:M158"/>
    <mergeCell ref="X148:X157"/>
    <mergeCell ref="Y148:Y157"/>
    <mergeCell ref="S148:S157"/>
    <mergeCell ref="T148:T157"/>
    <mergeCell ref="E135:E145"/>
    <mergeCell ref="X146:X147"/>
    <mergeCell ref="Y146:Y147"/>
    <mergeCell ref="Z146:Z147"/>
    <mergeCell ref="E148:E157"/>
    <mergeCell ref="T115:T116"/>
    <mergeCell ref="U115:U116"/>
    <mergeCell ref="V115:V116"/>
    <mergeCell ref="V146:V147"/>
    <mergeCell ref="W146:W147"/>
    <mergeCell ref="A159:A192"/>
    <mergeCell ref="B159:B192"/>
    <mergeCell ref="C159:C192"/>
    <mergeCell ref="D159:D192"/>
    <mergeCell ref="E159:E160"/>
    <mergeCell ref="K159:K160"/>
    <mergeCell ref="X159:X160"/>
    <mergeCell ref="Y159:Y160"/>
    <mergeCell ref="Z159:Z160"/>
    <mergeCell ref="K170:K179"/>
    <mergeCell ref="S170:S179"/>
    <mergeCell ref="T170:T179"/>
    <mergeCell ref="U170:U179"/>
    <mergeCell ref="V170:V179"/>
    <mergeCell ref="W170:W179"/>
    <mergeCell ref="X170:X179"/>
    <mergeCell ref="Y170:Y179"/>
    <mergeCell ref="Z170:Z179"/>
    <mergeCell ref="E180:E181"/>
    <mergeCell ref="O159:O192"/>
    <mergeCell ref="P159:P192"/>
    <mergeCell ref="Q159:Q192"/>
    <mergeCell ref="X161:X169"/>
    <mergeCell ref="Y161:Y169"/>
    <mergeCell ref="AA80:AB114"/>
    <mergeCell ref="E92:E101"/>
    <mergeCell ref="K92:K101"/>
    <mergeCell ref="S92:S101"/>
    <mergeCell ref="T92:T101"/>
    <mergeCell ref="U92:U101"/>
    <mergeCell ref="V92:V101"/>
    <mergeCell ref="R80:R114"/>
    <mergeCell ref="S80:S91"/>
    <mergeCell ref="T80:T91"/>
    <mergeCell ref="U80:U91"/>
    <mergeCell ref="V80:V91"/>
    <mergeCell ref="W80:W91"/>
    <mergeCell ref="W92:W101"/>
    <mergeCell ref="L80:L114"/>
    <mergeCell ref="M80:M114"/>
    <mergeCell ref="N80:N114"/>
    <mergeCell ref="O80:O114"/>
    <mergeCell ref="P80:P114"/>
    <mergeCell ref="Q80:Q114"/>
    <mergeCell ref="X92:X101"/>
    <mergeCell ref="Y92:Y101"/>
    <mergeCell ref="Z92:Z101"/>
    <mergeCell ref="E102:E103"/>
    <mergeCell ref="A80:A114"/>
    <mergeCell ref="B80:B114"/>
    <mergeCell ref="C80:C114"/>
    <mergeCell ref="D80:D114"/>
    <mergeCell ref="E80:E91"/>
    <mergeCell ref="K80:K91"/>
    <mergeCell ref="X80:X91"/>
    <mergeCell ref="Y80:Y91"/>
    <mergeCell ref="Z80:Z91"/>
    <mergeCell ref="K102:K103"/>
    <mergeCell ref="S102:S103"/>
    <mergeCell ref="T102:T103"/>
    <mergeCell ref="U102:U103"/>
    <mergeCell ref="V102:V103"/>
    <mergeCell ref="W102:W103"/>
    <mergeCell ref="X102:X103"/>
    <mergeCell ref="Y102:Y103"/>
    <mergeCell ref="Z102:Z103"/>
    <mergeCell ref="E104:E113"/>
    <mergeCell ref="K104:K113"/>
    <mergeCell ref="S104:S113"/>
    <mergeCell ref="T104:T113"/>
    <mergeCell ref="U104:U113"/>
    <mergeCell ref="V104:V113"/>
    <mergeCell ref="Z67:Z68"/>
    <mergeCell ref="E69:E78"/>
    <mergeCell ref="K69:K78"/>
    <mergeCell ref="S69:S78"/>
    <mergeCell ref="T69:T78"/>
    <mergeCell ref="U69:U78"/>
    <mergeCell ref="V69:V78"/>
    <mergeCell ref="W69:W78"/>
    <mergeCell ref="X69:X78"/>
    <mergeCell ref="Y69:Y78"/>
    <mergeCell ref="Z69:Z78"/>
    <mergeCell ref="Z45:Z55"/>
    <mergeCell ref="AA45:AB79"/>
    <mergeCell ref="E56:E66"/>
    <mergeCell ref="K56:K66"/>
    <mergeCell ref="S56:S66"/>
    <mergeCell ref="T56:T66"/>
    <mergeCell ref="U56:U66"/>
    <mergeCell ref="V56:V66"/>
    <mergeCell ref="W56:W66"/>
    <mergeCell ref="S45:S55"/>
    <mergeCell ref="T45:T55"/>
    <mergeCell ref="U45:U55"/>
    <mergeCell ref="V45:V55"/>
    <mergeCell ref="W45:W55"/>
    <mergeCell ref="X45:X55"/>
    <mergeCell ref="M45:M79"/>
    <mergeCell ref="N45:N79"/>
    <mergeCell ref="O45:O79"/>
    <mergeCell ref="P45:P79"/>
    <mergeCell ref="Q45:Q79"/>
    <mergeCell ref="R45:R79"/>
    <mergeCell ref="X56:X66"/>
    <mergeCell ref="Y56:Y66"/>
    <mergeCell ref="Z56:Z66"/>
    <mergeCell ref="A45:A79"/>
    <mergeCell ref="B45:B79"/>
    <mergeCell ref="C45:C79"/>
    <mergeCell ref="D45:D79"/>
    <mergeCell ref="E45:E55"/>
    <mergeCell ref="F45:I45"/>
    <mergeCell ref="K45:K55"/>
    <mergeCell ref="L45:L79"/>
    <mergeCell ref="Y45:Y55"/>
    <mergeCell ref="E67:E68"/>
    <mergeCell ref="K67:K68"/>
    <mergeCell ref="S67:S68"/>
    <mergeCell ref="T67:T68"/>
    <mergeCell ref="U67:U68"/>
    <mergeCell ref="V67:V68"/>
    <mergeCell ref="W67:W68"/>
    <mergeCell ref="X67:X68"/>
    <mergeCell ref="Y67:Y68"/>
    <mergeCell ref="F79:I79"/>
    <mergeCell ref="S34:S43"/>
    <mergeCell ref="T34:T43"/>
    <mergeCell ref="U34:U43"/>
    <mergeCell ref="V34:V43"/>
    <mergeCell ref="W34:W43"/>
    <mergeCell ref="X34:X43"/>
    <mergeCell ref="Y34:Y43"/>
    <mergeCell ref="Z34:Z43"/>
    <mergeCell ref="F44:I44"/>
    <mergeCell ref="S21:S31"/>
    <mergeCell ref="T21:T31"/>
    <mergeCell ref="U21:U31"/>
    <mergeCell ref="V21:V31"/>
    <mergeCell ref="W21:W31"/>
    <mergeCell ref="X21:X31"/>
    <mergeCell ref="Y21:Y31"/>
    <mergeCell ref="Z21:Z31"/>
    <mergeCell ref="E32:E33"/>
    <mergeCell ref="K32:K33"/>
    <mergeCell ref="S32:S33"/>
    <mergeCell ref="T32:T33"/>
    <mergeCell ref="U32:U33"/>
    <mergeCell ref="V32:V33"/>
    <mergeCell ref="W32:W33"/>
    <mergeCell ref="X32:X33"/>
    <mergeCell ref="Y32:Y33"/>
    <mergeCell ref="Z32:Z33"/>
    <mergeCell ref="AA8:AB44"/>
    <mergeCell ref="E10:E20"/>
    <mergeCell ref="K10:K20"/>
    <mergeCell ref="S10:S20"/>
    <mergeCell ref="T10:T20"/>
    <mergeCell ref="U10:U20"/>
    <mergeCell ref="V10:V20"/>
    <mergeCell ref="W10:W20"/>
    <mergeCell ref="X10:X20"/>
    <mergeCell ref="Y10:Y20"/>
    <mergeCell ref="U8:U9"/>
    <mergeCell ref="V8:V9"/>
    <mergeCell ref="W8:W9"/>
    <mergeCell ref="X8:X9"/>
    <mergeCell ref="Y8:Y9"/>
    <mergeCell ref="Z8:Z9"/>
    <mergeCell ref="O8:O44"/>
    <mergeCell ref="P8:P44"/>
    <mergeCell ref="Q8:Q44"/>
    <mergeCell ref="R8:R44"/>
    <mergeCell ref="S8:S9"/>
    <mergeCell ref="T8:T9"/>
    <mergeCell ref="Z10:Z20"/>
    <mergeCell ref="E21:E31"/>
    <mergeCell ref="A8:A44"/>
    <mergeCell ref="B8:B44"/>
    <mergeCell ref="C8:C44"/>
    <mergeCell ref="D8:D44"/>
    <mergeCell ref="E8:E9"/>
    <mergeCell ref="K8:K9"/>
    <mergeCell ref="L8:L44"/>
    <mergeCell ref="M8:M44"/>
    <mergeCell ref="N8:N44"/>
    <mergeCell ref="K21:K31"/>
    <mergeCell ref="E34:E43"/>
    <mergeCell ref="K34:K43"/>
    <mergeCell ref="A1:AB1"/>
    <mergeCell ref="A3:A7"/>
    <mergeCell ref="B3:B7"/>
    <mergeCell ref="C3:C7"/>
    <mergeCell ref="D3:D7"/>
    <mergeCell ref="E3:K3"/>
    <mergeCell ref="L3:R5"/>
    <mergeCell ref="S3:U3"/>
    <mergeCell ref="V3:Z3"/>
    <mergeCell ref="AA3:AB7"/>
    <mergeCell ref="E4:E7"/>
    <mergeCell ref="F4:K6"/>
    <mergeCell ref="S4:S7"/>
    <mergeCell ref="T4:T7"/>
    <mergeCell ref="U4:U7"/>
    <mergeCell ref="V4:V7"/>
    <mergeCell ref="W4:W7"/>
    <mergeCell ref="X4:X7"/>
    <mergeCell ref="Y4:Y7"/>
    <mergeCell ref="Z4:Z7"/>
  </mergeCells>
  <phoneticPr fontId="9" type="noConversion"/>
  <printOptions horizontalCentered="1" verticalCentered="1"/>
  <pageMargins left="0" right="0" top="0" bottom="0" header="0" footer="0"/>
  <pageSetup paperSize="9" scale="35" fitToHeight="0" orientation="portrait" r:id="rId1"/>
  <rowBreaks count="1" manualBreakCount="1">
    <brk id="158" max="27" man="1"/>
  </rowBreaks>
  <colBreaks count="1" manualBreakCount="1">
    <brk id="10" max="19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V202"/>
  <sheetViews>
    <sheetView view="pageBreakPreview" topLeftCell="K1" zoomScaleNormal="100" zoomScaleSheetLayoutView="100" workbookViewId="0">
      <pane ySplit="7" topLeftCell="A186" activePane="bottomLeft" state="frozen"/>
      <selection activeCell="A2" sqref="A2:AB2"/>
      <selection pane="bottomLeft" activeCell="S190" sqref="S190:AB193"/>
    </sheetView>
  </sheetViews>
  <sheetFormatPr defaultColWidth="8.875" defaultRowHeight="26.25"/>
  <cols>
    <col min="1" max="4" width="7.75" style="77" customWidth="1"/>
    <col min="5" max="5" width="26.25" style="325" customWidth="1"/>
    <col min="6" max="6" width="25.5" style="325" bestFit="1" customWidth="1"/>
    <col min="7" max="8" width="20.5" style="290" customWidth="1"/>
    <col min="9" max="9" width="14.75" style="290" bestFit="1" customWidth="1"/>
    <col min="10" max="10" width="14.75" style="77" hidden="1" customWidth="1"/>
    <col min="11" max="11" width="16.5" style="77" customWidth="1"/>
    <col min="12" max="13" width="7.75" style="77" customWidth="1"/>
    <col min="14" max="17" width="7.75" style="79" customWidth="1"/>
    <col min="18" max="18" width="8.75" style="79" customWidth="1"/>
    <col min="19" max="28" width="7.75" style="20" customWidth="1"/>
    <col min="29" max="29" width="8.875" style="20"/>
    <col min="30" max="30" width="5.75" style="244" customWidth="1"/>
    <col min="31" max="31" width="5.75" style="73" customWidth="1"/>
    <col min="32" max="32" width="7.75" style="56" customWidth="1"/>
    <col min="33" max="33" width="10" style="186" customWidth="1"/>
    <col min="34" max="34" width="8" style="55" customWidth="1"/>
    <col min="35" max="36" width="8.875" style="55" customWidth="1"/>
    <col min="37" max="48" width="5.25" style="57" customWidth="1"/>
    <col min="49" max="16384" width="8.875" style="20"/>
  </cols>
  <sheetData>
    <row r="1" spans="1:48" ht="27.75">
      <c r="A1" s="1235" t="str">
        <f>"基隆市五堵共廚群組113學年度(上學期)第10週菜單設計暨學生反應調查表"</f>
        <v>基隆市五堵共廚群組113學年度(上學期)第10週菜單設計暨學生反應調查表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  <c r="P1" s="1235"/>
      <c r="Q1" s="1235"/>
      <c r="R1" s="1235"/>
      <c r="S1" s="1235"/>
      <c r="T1" s="1235"/>
      <c r="U1" s="1235"/>
      <c r="V1" s="1235"/>
      <c r="W1" s="1235"/>
      <c r="X1" s="1235"/>
      <c r="Y1" s="1235"/>
      <c r="Z1" s="1235"/>
      <c r="AA1" s="1235"/>
      <c r="AB1" s="1235"/>
      <c r="AC1" s="19"/>
      <c r="AG1" s="56"/>
    </row>
    <row r="2" spans="1:48" ht="21.75" thickBot="1">
      <c r="A2" s="239" t="s">
        <v>59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40">
        <v>1401</v>
      </c>
      <c r="T2" s="240">
        <v>1402</v>
      </c>
      <c r="U2" s="240">
        <v>1401</v>
      </c>
      <c r="V2" s="240">
        <v>1410</v>
      </c>
      <c r="W2" s="240">
        <v>1405</v>
      </c>
      <c r="X2" s="239"/>
      <c r="Y2" s="239"/>
      <c r="Z2" s="239"/>
      <c r="AA2" s="239"/>
      <c r="AB2" s="239"/>
      <c r="AC2" s="19"/>
      <c r="AG2" s="56"/>
    </row>
    <row r="3" spans="1:48" ht="21">
      <c r="A3" s="972" t="s">
        <v>78</v>
      </c>
      <c r="B3" s="974" t="s">
        <v>2</v>
      </c>
      <c r="C3" s="976" t="s">
        <v>79</v>
      </c>
      <c r="D3" s="976" t="s">
        <v>80</v>
      </c>
      <c r="E3" s="979" t="s">
        <v>67</v>
      </c>
      <c r="F3" s="980"/>
      <c r="G3" s="980"/>
      <c r="H3" s="980"/>
      <c r="I3" s="980"/>
      <c r="J3" s="980"/>
      <c r="K3" s="981"/>
      <c r="L3" s="982" t="s">
        <v>81</v>
      </c>
      <c r="M3" s="983"/>
      <c r="N3" s="983"/>
      <c r="O3" s="983"/>
      <c r="P3" s="983"/>
      <c r="Q3" s="983"/>
      <c r="R3" s="984"/>
      <c r="S3" s="991" t="s">
        <v>28</v>
      </c>
      <c r="T3" s="992"/>
      <c r="U3" s="993"/>
      <c r="V3" s="994" t="s">
        <v>29</v>
      </c>
      <c r="W3" s="992"/>
      <c r="X3" s="992"/>
      <c r="Y3" s="992"/>
      <c r="Z3" s="995"/>
      <c r="AA3" s="996" t="s">
        <v>30</v>
      </c>
      <c r="AB3" s="997"/>
      <c r="AC3" s="19"/>
      <c r="AG3" s="56"/>
    </row>
    <row r="4" spans="1:48" ht="6.75" customHeight="1">
      <c r="A4" s="973"/>
      <c r="B4" s="975"/>
      <c r="C4" s="977"/>
      <c r="D4" s="978"/>
      <c r="E4" s="1255" t="s">
        <v>395</v>
      </c>
      <c r="F4" s="1374" t="s">
        <v>68</v>
      </c>
      <c r="G4" s="1375"/>
      <c r="H4" s="1375"/>
      <c r="I4" s="1375"/>
      <c r="J4" s="1375"/>
      <c r="K4" s="1376"/>
      <c r="L4" s="985"/>
      <c r="M4" s="986"/>
      <c r="N4" s="986"/>
      <c r="O4" s="986"/>
      <c r="P4" s="986"/>
      <c r="Q4" s="986"/>
      <c r="R4" s="987"/>
      <c r="S4" s="1010" t="s">
        <v>31</v>
      </c>
      <c r="T4" s="1010" t="s">
        <v>32</v>
      </c>
      <c r="U4" s="1012" t="s">
        <v>33</v>
      </c>
      <c r="V4" s="1014" t="s">
        <v>34</v>
      </c>
      <c r="W4" s="1010" t="s">
        <v>35</v>
      </c>
      <c r="X4" s="1010" t="s">
        <v>36</v>
      </c>
      <c r="Y4" s="1010" t="s">
        <v>37</v>
      </c>
      <c r="Z4" s="1016" t="s">
        <v>38</v>
      </c>
      <c r="AA4" s="998"/>
      <c r="AB4" s="997"/>
      <c r="AC4" s="19"/>
      <c r="AG4" s="56"/>
    </row>
    <row r="5" spans="1:48" ht="5.25" customHeight="1">
      <c r="A5" s="973"/>
      <c r="B5" s="975"/>
      <c r="C5" s="977"/>
      <c r="D5" s="978"/>
      <c r="E5" s="1256"/>
      <c r="F5" s="1377"/>
      <c r="G5" s="1378"/>
      <c r="H5" s="1378"/>
      <c r="I5" s="1378"/>
      <c r="J5" s="1378"/>
      <c r="K5" s="1379"/>
      <c r="L5" s="988"/>
      <c r="M5" s="989"/>
      <c r="N5" s="989"/>
      <c r="O5" s="989"/>
      <c r="P5" s="989"/>
      <c r="Q5" s="989"/>
      <c r="R5" s="990"/>
      <c r="S5" s="1011"/>
      <c r="T5" s="1011"/>
      <c r="U5" s="1013"/>
      <c r="V5" s="1015"/>
      <c r="W5" s="1011"/>
      <c r="X5" s="1011"/>
      <c r="Y5" s="1011"/>
      <c r="Z5" s="1017"/>
      <c r="AA5" s="998"/>
      <c r="AB5" s="997"/>
      <c r="AC5" s="19"/>
      <c r="AG5" s="56"/>
    </row>
    <row r="6" spans="1:48" ht="42" customHeight="1">
      <c r="A6" s="973"/>
      <c r="B6" s="975"/>
      <c r="C6" s="977"/>
      <c r="D6" s="978"/>
      <c r="E6" s="1256"/>
      <c r="F6" s="1380"/>
      <c r="G6" s="1381"/>
      <c r="H6" s="1381"/>
      <c r="I6" s="1381"/>
      <c r="J6" s="1381"/>
      <c r="K6" s="1382"/>
      <c r="L6" s="111" t="s">
        <v>82</v>
      </c>
      <c r="M6" s="112" t="s">
        <v>83</v>
      </c>
      <c r="N6" s="101" t="s">
        <v>0</v>
      </c>
      <c r="O6" s="101" t="s">
        <v>1</v>
      </c>
      <c r="P6" s="101" t="s">
        <v>24</v>
      </c>
      <c r="Q6" s="101" t="s">
        <v>84</v>
      </c>
      <c r="R6" s="101" t="s">
        <v>85</v>
      </c>
      <c r="S6" s="1011"/>
      <c r="T6" s="1011"/>
      <c r="U6" s="1013"/>
      <c r="V6" s="1015"/>
      <c r="W6" s="1011"/>
      <c r="X6" s="1011"/>
      <c r="Y6" s="1011"/>
      <c r="Z6" s="1017"/>
      <c r="AA6" s="998"/>
      <c r="AB6" s="997"/>
      <c r="AC6" s="19"/>
      <c r="AG6" s="58"/>
    </row>
    <row r="7" spans="1:48" ht="21.75" customHeight="1" thickBot="1">
      <c r="A7" s="973"/>
      <c r="B7" s="975"/>
      <c r="C7" s="977"/>
      <c r="D7" s="978"/>
      <c r="E7" s="1256"/>
      <c r="F7" s="250" t="s">
        <v>289</v>
      </c>
      <c r="G7" s="251" t="s">
        <v>995</v>
      </c>
      <c r="H7" s="251" t="s">
        <v>996</v>
      </c>
      <c r="I7" s="251" t="s">
        <v>291</v>
      </c>
      <c r="J7" s="245" t="s">
        <v>69</v>
      </c>
      <c r="K7" s="245" t="s">
        <v>70</v>
      </c>
      <c r="L7" s="246" t="s">
        <v>39</v>
      </c>
      <c r="M7" s="246" t="s">
        <v>40</v>
      </c>
      <c r="N7" s="247" t="s">
        <v>41</v>
      </c>
      <c r="O7" s="247" t="s">
        <v>42</v>
      </c>
      <c r="P7" s="247" t="s">
        <v>43</v>
      </c>
      <c r="Q7" s="247" t="s">
        <v>44</v>
      </c>
      <c r="R7" s="247" t="s">
        <v>45</v>
      </c>
      <c r="S7" s="1011"/>
      <c r="T7" s="1011"/>
      <c r="U7" s="1013"/>
      <c r="V7" s="1015"/>
      <c r="W7" s="1011"/>
      <c r="X7" s="1011"/>
      <c r="Y7" s="1011"/>
      <c r="Z7" s="1017"/>
      <c r="AA7" s="998"/>
      <c r="AB7" s="997"/>
      <c r="AC7" s="19"/>
      <c r="AF7" s="80"/>
      <c r="AG7" s="81"/>
      <c r="AK7" s="242"/>
      <c r="AL7" s="242"/>
      <c r="AM7" s="242"/>
      <c r="AN7" s="242"/>
      <c r="AO7" s="242"/>
      <c r="AP7" s="242"/>
      <c r="AQ7" s="243"/>
      <c r="AR7" s="243"/>
      <c r="AS7" s="243"/>
      <c r="AT7" s="243"/>
      <c r="AU7" s="243"/>
      <c r="AV7" s="243"/>
    </row>
    <row r="8" spans="1:48" ht="22.9" customHeight="1" thickBot="1">
      <c r="A8" s="1490">
        <v>45593</v>
      </c>
      <c r="B8" s="1493" t="s">
        <v>15</v>
      </c>
      <c r="C8" s="1496">
        <v>1363</v>
      </c>
      <c r="D8" s="1499" t="str">
        <f>E8</f>
        <v>五穀飯</v>
      </c>
      <c r="E8" s="1502" t="s">
        <v>339</v>
      </c>
      <c r="F8" s="410" t="s">
        <v>957</v>
      </c>
      <c r="G8" s="399">
        <v>7</v>
      </c>
      <c r="H8" s="400">
        <f>MROUND(INDEX($C:$C,MATCH(AD8,$AD:$AD,0))*G8/1000,1)</f>
        <v>10</v>
      </c>
      <c r="I8" s="400" t="str">
        <f>H8&amp;+"K"</f>
        <v>10K</v>
      </c>
      <c r="J8" s="401"/>
      <c r="K8" s="1504" t="s">
        <v>54</v>
      </c>
      <c r="L8" s="1506">
        <v>4.5</v>
      </c>
      <c r="M8" s="1506">
        <v>2.5</v>
      </c>
      <c r="N8" s="1508">
        <v>1.2</v>
      </c>
      <c r="O8" s="1326">
        <v>0</v>
      </c>
      <c r="P8" s="1326">
        <v>2.5</v>
      </c>
      <c r="Q8" s="1326">
        <v>1</v>
      </c>
      <c r="R8" s="1524">
        <f>SUM(L8*70)+(M8*75)+(N8*25)+(O8*60)+(P8*45)+(Q8*150)</f>
        <v>795</v>
      </c>
      <c r="S8" s="1112"/>
      <c r="T8" s="1112"/>
      <c r="U8" s="1108"/>
      <c r="V8" s="1110"/>
      <c r="W8" s="1112"/>
      <c r="X8" s="1112"/>
      <c r="Y8" s="1112"/>
      <c r="Z8" s="1112"/>
      <c r="AA8" s="1090"/>
      <c r="AB8" s="1091"/>
      <c r="AC8" s="19"/>
      <c r="AD8" s="244">
        <f>IF($C8=0,COUNTA($C7:$C$8),COUNTA($C$8:$C8))</f>
        <v>1</v>
      </c>
      <c r="AF8" s="59"/>
      <c r="AG8" s="56"/>
    </row>
    <row r="9" spans="1:48" ht="22.9" hidden="1" customHeight="1" thickBot="1">
      <c r="A9" s="1491"/>
      <c r="B9" s="1494"/>
      <c r="C9" s="1497"/>
      <c r="D9" s="1500"/>
      <c r="E9" s="1503"/>
      <c r="F9" s="436"/>
      <c r="G9" s="403"/>
      <c r="H9" s="403">
        <f>MROUND(INDEX($C:$C,MATCH(AD9,$AD:$AD,0))*G9/1000,1)</f>
        <v>0</v>
      </c>
      <c r="I9" s="403" t="str">
        <f t="shared" ref="I9" si="0">H9&amp;+"K"</f>
        <v>0K</v>
      </c>
      <c r="J9" s="404"/>
      <c r="K9" s="1505"/>
      <c r="L9" s="1320"/>
      <c r="M9" s="1320"/>
      <c r="N9" s="1509"/>
      <c r="O9" s="1324"/>
      <c r="P9" s="1324"/>
      <c r="Q9" s="1324"/>
      <c r="R9" s="1525"/>
      <c r="S9" s="1113"/>
      <c r="T9" s="1113"/>
      <c r="U9" s="1109"/>
      <c r="V9" s="1111"/>
      <c r="W9" s="1113"/>
      <c r="X9" s="1113"/>
      <c r="Y9" s="1113"/>
      <c r="Z9" s="1113"/>
      <c r="AA9" s="1092"/>
      <c r="AB9" s="1093"/>
      <c r="AC9" s="19"/>
      <c r="AD9" s="244">
        <f>IF($C9=0,COUNTA($C8:$C$8),COUNTA($C$8:$C9))</f>
        <v>1</v>
      </c>
      <c r="AF9" s="59"/>
      <c r="AG9" s="56"/>
    </row>
    <row r="10" spans="1:48" ht="22.9" customHeight="1">
      <c r="A10" s="1491"/>
      <c r="B10" s="1494"/>
      <c r="C10" s="1497"/>
      <c r="D10" s="1500"/>
      <c r="E10" s="1518" t="s">
        <v>985</v>
      </c>
      <c r="F10" s="150" t="s">
        <v>309</v>
      </c>
      <c r="G10" s="150">
        <v>42</v>
      </c>
      <c r="H10" s="410">
        <f>MROUND(INDEX($C:$C,MATCH(AD10,$AD:$AD,0))*G10/1000,3)</f>
        <v>57</v>
      </c>
      <c r="I10" s="410" t="str">
        <f t="shared" ref="I10:I31" si="1">H10&amp;+"K"</f>
        <v>57K</v>
      </c>
      <c r="J10" s="398"/>
      <c r="K10" s="1521" t="s">
        <v>928</v>
      </c>
      <c r="L10" s="1320"/>
      <c r="M10" s="1320"/>
      <c r="N10" s="1509"/>
      <c r="O10" s="1324"/>
      <c r="P10" s="1324"/>
      <c r="Q10" s="1324"/>
      <c r="R10" s="1525"/>
      <c r="S10" s="1099"/>
      <c r="T10" s="1099"/>
      <c r="U10" s="1102"/>
      <c r="V10" s="1105"/>
      <c r="W10" s="1099"/>
      <c r="X10" s="1099"/>
      <c r="Y10" s="1099"/>
      <c r="Z10" s="1099"/>
      <c r="AA10" s="1092"/>
      <c r="AB10" s="1093"/>
      <c r="AC10" s="19"/>
      <c r="AD10" s="244">
        <f>IF($C10=0,COUNTA($C$8:$C9),COUNTA($C$8:$C10))</f>
        <v>1</v>
      </c>
      <c r="AF10" s="59"/>
      <c r="AG10" s="56"/>
    </row>
    <row r="11" spans="1:48" ht="22.9" customHeight="1">
      <c r="A11" s="1491"/>
      <c r="B11" s="1494"/>
      <c r="C11" s="1497"/>
      <c r="D11" s="1500"/>
      <c r="E11" s="1519"/>
      <c r="F11" s="174" t="s">
        <v>458</v>
      </c>
      <c r="G11" s="174">
        <v>31</v>
      </c>
      <c r="H11" s="412">
        <f t="shared" ref="H11:H32" si="2">MROUND(INDEX($C:$C,MATCH(AD11,$AD:$AD,0))*G11/1000,1)</f>
        <v>42</v>
      </c>
      <c r="I11" s="412" t="str">
        <f t="shared" si="1"/>
        <v>42K</v>
      </c>
      <c r="J11" s="413"/>
      <c r="K11" s="1522"/>
      <c r="L11" s="1320"/>
      <c r="M11" s="1320"/>
      <c r="N11" s="1509"/>
      <c r="O11" s="1324"/>
      <c r="P11" s="1324"/>
      <c r="Q11" s="1324"/>
      <c r="R11" s="1525"/>
      <c r="S11" s="1100"/>
      <c r="T11" s="1100"/>
      <c r="U11" s="1103"/>
      <c r="V11" s="1106"/>
      <c r="W11" s="1100"/>
      <c r="X11" s="1100"/>
      <c r="Y11" s="1100"/>
      <c r="Z11" s="1100"/>
      <c r="AA11" s="1092"/>
      <c r="AB11" s="1093"/>
      <c r="AC11" s="19"/>
      <c r="AD11" s="244">
        <f>IF($C11=0,COUNTA($C$8:$C10),COUNTA($C$8:$C11))</f>
        <v>1</v>
      </c>
      <c r="AF11" s="59"/>
      <c r="AG11" s="56"/>
    </row>
    <row r="12" spans="1:48" ht="22.9" customHeight="1">
      <c r="A12" s="1491"/>
      <c r="B12" s="1494"/>
      <c r="C12" s="1497"/>
      <c r="D12" s="1500"/>
      <c r="E12" s="1519"/>
      <c r="F12" s="146" t="s">
        <v>129</v>
      </c>
      <c r="G12" s="146">
        <v>25</v>
      </c>
      <c r="H12" s="415">
        <f t="shared" si="2"/>
        <v>34</v>
      </c>
      <c r="I12" s="415" t="str">
        <f t="shared" si="1"/>
        <v>34K</v>
      </c>
      <c r="J12" s="416"/>
      <c r="K12" s="1511"/>
      <c r="L12" s="1320"/>
      <c r="M12" s="1320"/>
      <c r="N12" s="1509"/>
      <c r="O12" s="1324"/>
      <c r="P12" s="1324"/>
      <c r="Q12" s="1324"/>
      <c r="R12" s="1525"/>
      <c r="S12" s="1100"/>
      <c r="T12" s="1100"/>
      <c r="U12" s="1103"/>
      <c r="V12" s="1106"/>
      <c r="W12" s="1100"/>
      <c r="X12" s="1100"/>
      <c r="Y12" s="1100"/>
      <c r="Z12" s="1100"/>
      <c r="AA12" s="1092"/>
      <c r="AB12" s="1093"/>
      <c r="AC12" s="19"/>
      <c r="AD12" s="244">
        <f>IF($C12=0,COUNTA($C$8:$C11),COUNTA($C$8:$C12))</f>
        <v>1</v>
      </c>
      <c r="AF12" s="59"/>
      <c r="AG12" s="56"/>
    </row>
    <row r="13" spans="1:48" ht="22.9" customHeight="1">
      <c r="A13" s="1491"/>
      <c r="B13" s="1494"/>
      <c r="C13" s="1497"/>
      <c r="D13" s="1500"/>
      <c r="E13" s="1519"/>
      <c r="F13" s="176" t="s">
        <v>1039</v>
      </c>
      <c r="G13" s="146">
        <v>7</v>
      </c>
      <c r="H13" s="412">
        <f t="shared" si="2"/>
        <v>10</v>
      </c>
      <c r="I13" s="412" t="str">
        <f t="shared" si="1"/>
        <v>10K</v>
      </c>
      <c r="J13" s="416"/>
      <c r="K13" s="1511"/>
      <c r="L13" s="1320"/>
      <c r="M13" s="1320"/>
      <c r="N13" s="1509"/>
      <c r="O13" s="1324"/>
      <c r="P13" s="1324"/>
      <c r="Q13" s="1324"/>
      <c r="R13" s="1525"/>
      <c r="S13" s="1100"/>
      <c r="T13" s="1100"/>
      <c r="U13" s="1103"/>
      <c r="V13" s="1106"/>
      <c r="W13" s="1100"/>
      <c r="X13" s="1100"/>
      <c r="Y13" s="1100"/>
      <c r="Z13" s="1100"/>
      <c r="AA13" s="1092"/>
      <c r="AB13" s="1093"/>
      <c r="AC13" s="19"/>
      <c r="AD13" s="244">
        <f>IF($C13=0,COUNTA($C$8:$C12),COUNTA($C$8:$C13))</f>
        <v>1</v>
      </c>
      <c r="AF13" s="59"/>
      <c r="AG13" s="56"/>
    </row>
    <row r="14" spans="1:48" ht="22.9" customHeight="1">
      <c r="A14" s="1491"/>
      <c r="B14" s="1494"/>
      <c r="C14" s="1497"/>
      <c r="D14" s="1500"/>
      <c r="E14" s="1519"/>
      <c r="F14" s="146" t="s">
        <v>124</v>
      </c>
      <c r="G14" s="146">
        <v>7</v>
      </c>
      <c r="H14" s="415">
        <f t="shared" si="2"/>
        <v>10</v>
      </c>
      <c r="I14" s="412" t="str">
        <f t="shared" si="1"/>
        <v>10K</v>
      </c>
      <c r="J14" s="416"/>
      <c r="K14" s="1511"/>
      <c r="L14" s="1320"/>
      <c r="M14" s="1320"/>
      <c r="N14" s="1509"/>
      <c r="O14" s="1324"/>
      <c r="P14" s="1324"/>
      <c r="Q14" s="1324"/>
      <c r="R14" s="1525"/>
      <c r="S14" s="1100"/>
      <c r="T14" s="1100"/>
      <c r="U14" s="1103"/>
      <c r="V14" s="1106"/>
      <c r="W14" s="1100"/>
      <c r="X14" s="1100"/>
      <c r="Y14" s="1100"/>
      <c r="Z14" s="1100"/>
      <c r="AA14" s="1092"/>
      <c r="AB14" s="1093"/>
      <c r="AC14" s="19"/>
      <c r="AD14" s="244">
        <f>IF($C14=0,COUNTA($C$8:$C13),COUNTA($C$8:$C14))</f>
        <v>1</v>
      </c>
      <c r="AF14" s="59"/>
      <c r="AG14" s="56"/>
    </row>
    <row r="15" spans="1:48" ht="22.9" customHeight="1">
      <c r="A15" s="1491"/>
      <c r="B15" s="1494"/>
      <c r="C15" s="1497"/>
      <c r="D15" s="1500"/>
      <c r="E15" s="1519"/>
      <c r="F15" s="146" t="s">
        <v>925</v>
      </c>
      <c r="G15" s="146">
        <v>1</v>
      </c>
      <c r="H15" s="412">
        <f t="shared" si="2"/>
        <v>1</v>
      </c>
      <c r="I15" s="412" t="str">
        <f t="shared" si="1"/>
        <v>1K</v>
      </c>
      <c r="J15" s="416"/>
      <c r="K15" s="1511"/>
      <c r="L15" s="1320"/>
      <c r="M15" s="1320"/>
      <c r="N15" s="1509"/>
      <c r="O15" s="1324"/>
      <c r="P15" s="1324"/>
      <c r="Q15" s="1324"/>
      <c r="R15" s="1525"/>
      <c r="S15" s="1100"/>
      <c r="T15" s="1100"/>
      <c r="U15" s="1103"/>
      <c r="V15" s="1106"/>
      <c r="W15" s="1100"/>
      <c r="X15" s="1100"/>
      <c r="Y15" s="1100"/>
      <c r="Z15" s="1100"/>
      <c r="AA15" s="1092"/>
      <c r="AB15" s="1093"/>
      <c r="AC15" s="19"/>
      <c r="AD15" s="244">
        <f>IF($C15=0,COUNTA($C$8:$C14),COUNTA($C$8:$C15))</f>
        <v>1</v>
      </c>
      <c r="AF15" s="59"/>
      <c r="AG15" s="56"/>
    </row>
    <row r="16" spans="1:48" ht="22.9" customHeight="1">
      <c r="A16" s="1491"/>
      <c r="B16" s="1494"/>
      <c r="C16" s="1497"/>
      <c r="D16" s="1500"/>
      <c r="E16" s="1519"/>
      <c r="F16" s="716" t="s">
        <v>926</v>
      </c>
      <c r="G16" s="146"/>
      <c r="H16" s="412">
        <f t="shared" si="2"/>
        <v>0</v>
      </c>
      <c r="I16" s="412" t="s">
        <v>997</v>
      </c>
      <c r="J16" s="416"/>
      <c r="K16" s="1511"/>
      <c r="L16" s="1320"/>
      <c r="M16" s="1320"/>
      <c r="N16" s="1509"/>
      <c r="O16" s="1324"/>
      <c r="P16" s="1324"/>
      <c r="Q16" s="1324"/>
      <c r="R16" s="1525"/>
      <c r="S16" s="1100"/>
      <c r="T16" s="1100"/>
      <c r="U16" s="1103"/>
      <c r="V16" s="1106"/>
      <c r="W16" s="1100"/>
      <c r="X16" s="1100"/>
      <c r="Y16" s="1100"/>
      <c r="Z16" s="1100"/>
      <c r="AA16" s="1092"/>
      <c r="AB16" s="1093"/>
      <c r="AC16" s="19"/>
      <c r="AD16" s="244">
        <f>IF($C16=0,COUNTA($C$8:$C15),COUNTA($C$8:$C16))</f>
        <v>1</v>
      </c>
      <c r="AF16" s="59"/>
      <c r="AG16" s="56"/>
    </row>
    <row r="17" spans="1:33" ht="22.9" customHeight="1">
      <c r="A17" s="1491"/>
      <c r="B17" s="1494"/>
      <c r="C17" s="1497"/>
      <c r="D17" s="1500"/>
      <c r="E17" s="1519"/>
      <c r="F17" s="717" t="s">
        <v>927</v>
      </c>
      <c r="G17" s="697"/>
      <c r="H17" s="415">
        <f t="shared" si="2"/>
        <v>0</v>
      </c>
      <c r="I17" s="415" t="s">
        <v>998</v>
      </c>
      <c r="J17" s="416"/>
      <c r="K17" s="1511"/>
      <c r="L17" s="1320"/>
      <c r="M17" s="1320"/>
      <c r="N17" s="1509"/>
      <c r="O17" s="1324"/>
      <c r="P17" s="1324"/>
      <c r="Q17" s="1324"/>
      <c r="R17" s="1525"/>
      <c r="S17" s="1100"/>
      <c r="T17" s="1100"/>
      <c r="U17" s="1103"/>
      <c r="V17" s="1106"/>
      <c r="W17" s="1100"/>
      <c r="X17" s="1100"/>
      <c r="Y17" s="1100"/>
      <c r="Z17" s="1100"/>
      <c r="AA17" s="1092"/>
      <c r="AB17" s="1093"/>
      <c r="AC17" s="19"/>
      <c r="AD17" s="244">
        <f>IF($C17=0,COUNTA($C$8:$C16),COUNTA($C$8:$C17))</f>
        <v>1</v>
      </c>
      <c r="AF17" s="59"/>
      <c r="AG17" s="56"/>
    </row>
    <row r="18" spans="1:33" ht="22.9" customHeight="1" thickBot="1">
      <c r="A18" s="1491"/>
      <c r="B18" s="1494"/>
      <c r="C18" s="1497"/>
      <c r="D18" s="1500"/>
      <c r="E18" s="1520"/>
      <c r="F18" s="718" t="s">
        <v>965</v>
      </c>
      <c r="G18" s="718">
        <v>1</v>
      </c>
      <c r="H18" s="703">
        <f t="shared" si="2"/>
        <v>1</v>
      </c>
      <c r="I18" s="703" t="str">
        <f t="shared" si="1"/>
        <v>1K</v>
      </c>
      <c r="J18" s="420"/>
      <c r="K18" s="1511"/>
      <c r="L18" s="1320"/>
      <c r="M18" s="1320"/>
      <c r="N18" s="1509"/>
      <c r="O18" s="1324"/>
      <c r="P18" s="1324"/>
      <c r="Q18" s="1324"/>
      <c r="R18" s="1525"/>
      <c r="S18" s="1101"/>
      <c r="T18" s="1101"/>
      <c r="U18" s="1104"/>
      <c r="V18" s="1107"/>
      <c r="W18" s="1101"/>
      <c r="X18" s="1101"/>
      <c r="Y18" s="1101"/>
      <c r="Z18" s="1101"/>
      <c r="AA18" s="1092"/>
      <c r="AB18" s="1093"/>
      <c r="AC18" s="19"/>
      <c r="AD18" s="244">
        <f>IF($C18=0,COUNTA($C$8:$C17),COUNTA($C$8:$C18))</f>
        <v>1</v>
      </c>
      <c r="AF18" s="59"/>
      <c r="AG18" s="56"/>
    </row>
    <row r="19" spans="1:33" ht="19.899999999999999" customHeight="1">
      <c r="A19" s="1491"/>
      <c r="B19" s="1494"/>
      <c r="C19" s="1497"/>
      <c r="D19" s="1500"/>
      <c r="E19" s="1518" t="s">
        <v>976</v>
      </c>
      <c r="F19" s="463" t="s">
        <v>999</v>
      </c>
      <c r="G19" s="463">
        <v>50</v>
      </c>
      <c r="H19" s="399">
        <f t="shared" si="2"/>
        <v>68</v>
      </c>
      <c r="I19" s="399" t="str">
        <f t="shared" si="1"/>
        <v>68K</v>
      </c>
      <c r="J19" s="421"/>
      <c r="K19" s="1504" t="s">
        <v>975</v>
      </c>
      <c r="L19" s="1320"/>
      <c r="M19" s="1320"/>
      <c r="N19" s="1509"/>
      <c r="O19" s="1324"/>
      <c r="P19" s="1324"/>
      <c r="Q19" s="1324"/>
      <c r="R19" s="1525"/>
      <c r="S19" s="1099"/>
      <c r="T19" s="1099"/>
      <c r="U19" s="1102"/>
      <c r="V19" s="1105"/>
      <c r="W19" s="1099"/>
      <c r="X19" s="1099"/>
      <c r="Y19" s="1099"/>
      <c r="Z19" s="1099"/>
      <c r="AA19" s="1092"/>
      <c r="AB19" s="1093"/>
      <c r="AC19" s="19"/>
      <c r="AD19" s="244">
        <f>IF($C19=0,COUNTA($C$8:$C18),COUNTA($C$8:$C19))</f>
        <v>1</v>
      </c>
      <c r="AF19" s="59"/>
      <c r="AG19" s="56"/>
    </row>
    <row r="20" spans="1:33" ht="19.899999999999999" customHeight="1">
      <c r="A20" s="1491"/>
      <c r="B20" s="1494"/>
      <c r="C20" s="1497"/>
      <c r="D20" s="1500"/>
      <c r="E20" s="1519"/>
      <c r="F20" s="496" t="s">
        <v>1000</v>
      </c>
      <c r="G20" s="496">
        <v>12</v>
      </c>
      <c r="H20" s="422">
        <f t="shared" si="2"/>
        <v>16</v>
      </c>
      <c r="I20" s="422" t="str">
        <f t="shared" si="1"/>
        <v>16K</v>
      </c>
      <c r="J20" s="423"/>
      <c r="K20" s="1511"/>
      <c r="L20" s="1320"/>
      <c r="M20" s="1320"/>
      <c r="N20" s="1509"/>
      <c r="O20" s="1324"/>
      <c r="P20" s="1324"/>
      <c r="Q20" s="1324"/>
      <c r="R20" s="1525"/>
      <c r="S20" s="1100"/>
      <c r="T20" s="1100"/>
      <c r="U20" s="1103"/>
      <c r="V20" s="1106"/>
      <c r="W20" s="1100"/>
      <c r="X20" s="1100"/>
      <c r="Y20" s="1100"/>
      <c r="Z20" s="1100"/>
      <c r="AA20" s="1092"/>
      <c r="AB20" s="1093"/>
      <c r="AC20" s="19"/>
      <c r="AD20" s="244">
        <f>IF($C20=0,COUNTA($C$8:$C19),COUNTA($C$8:$C20))</f>
        <v>1</v>
      </c>
      <c r="AF20" s="59"/>
      <c r="AG20" s="56"/>
    </row>
    <row r="21" spans="1:33" ht="19.899999999999999" customHeight="1">
      <c r="A21" s="1491"/>
      <c r="B21" s="1494"/>
      <c r="C21" s="1497"/>
      <c r="D21" s="1500"/>
      <c r="E21" s="1519"/>
      <c r="F21" s="496" t="s">
        <v>1001</v>
      </c>
      <c r="G21" s="496">
        <v>11</v>
      </c>
      <c r="H21" s="422">
        <f t="shared" si="2"/>
        <v>15</v>
      </c>
      <c r="I21" s="422" t="str">
        <f t="shared" ref="I21" si="3">H21&amp;+"K"</f>
        <v>15K</v>
      </c>
      <c r="J21" s="423"/>
      <c r="K21" s="1511"/>
      <c r="L21" s="1320"/>
      <c r="M21" s="1320"/>
      <c r="N21" s="1509"/>
      <c r="O21" s="1324"/>
      <c r="P21" s="1324"/>
      <c r="Q21" s="1324"/>
      <c r="R21" s="1525"/>
      <c r="S21" s="1100"/>
      <c r="T21" s="1100"/>
      <c r="U21" s="1103"/>
      <c r="V21" s="1106"/>
      <c r="W21" s="1100"/>
      <c r="X21" s="1100"/>
      <c r="Y21" s="1100"/>
      <c r="Z21" s="1100"/>
      <c r="AA21" s="1092"/>
      <c r="AB21" s="1093"/>
      <c r="AC21" s="19"/>
      <c r="AD21" s="244">
        <f>IF($C21=0,COUNTA($C$8:$C20),COUNTA($C$8:$C21))</f>
        <v>1</v>
      </c>
      <c r="AF21" s="59"/>
      <c r="AG21" s="56"/>
    </row>
    <row r="22" spans="1:33" ht="19.899999999999999" customHeight="1">
      <c r="A22" s="1491"/>
      <c r="B22" s="1494"/>
      <c r="C22" s="1497"/>
      <c r="D22" s="1500"/>
      <c r="E22" s="1519"/>
      <c r="F22" s="566" t="s">
        <v>1002</v>
      </c>
      <c r="G22" s="566">
        <v>1.5</v>
      </c>
      <c r="H22" s="422">
        <f t="shared" si="2"/>
        <v>2</v>
      </c>
      <c r="I22" s="422" t="str">
        <f t="shared" ref="I22" si="4">H22&amp;+"K"</f>
        <v>2K</v>
      </c>
      <c r="J22" s="423"/>
      <c r="K22" s="1511"/>
      <c r="L22" s="1320"/>
      <c r="M22" s="1320"/>
      <c r="N22" s="1509"/>
      <c r="O22" s="1324"/>
      <c r="P22" s="1324"/>
      <c r="Q22" s="1324"/>
      <c r="R22" s="1525"/>
      <c r="S22" s="1100"/>
      <c r="T22" s="1100"/>
      <c r="U22" s="1103"/>
      <c r="V22" s="1106"/>
      <c r="W22" s="1100"/>
      <c r="X22" s="1100"/>
      <c r="Y22" s="1100"/>
      <c r="Z22" s="1100"/>
      <c r="AA22" s="1092"/>
      <c r="AB22" s="1093"/>
      <c r="AC22" s="19"/>
      <c r="AD22" s="244">
        <f>IF($C22=0,COUNTA($C$8:$C20),COUNTA($C$8:$C22))</f>
        <v>1</v>
      </c>
      <c r="AF22" s="59"/>
      <c r="AG22" s="56"/>
    </row>
    <row r="23" spans="1:33" ht="19.899999999999999" customHeight="1">
      <c r="A23" s="1491"/>
      <c r="B23" s="1494"/>
      <c r="C23" s="1497"/>
      <c r="D23" s="1500"/>
      <c r="E23" s="1519"/>
      <c r="F23" s="566" t="s">
        <v>1003</v>
      </c>
      <c r="G23" s="566">
        <v>1.5</v>
      </c>
      <c r="H23" s="151">
        <f t="shared" si="2"/>
        <v>2</v>
      </c>
      <c r="I23" s="151" t="str">
        <f t="shared" ref="I23:I24" si="5">H23&amp;+"K"</f>
        <v>2K</v>
      </c>
      <c r="J23" s="423"/>
      <c r="K23" s="1511"/>
      <c r="L23" s="1320"/>
      <c r="M23" s="1320"/>
      <c r="N23" s="1509"/>
      <c r="O23" s="1324"/>
      <c r="P23" s="1324"/>
      <c r="Q23" s="1324"/>
      <c r="R23" s="1525"/>
      <c r="S23" s="1100"/>
      <c r="T23" s="1100"/>
      <c r="U23" s="1103"/>
      <c r="V23" s="1106"/>
      <c r="W23" s="1100"/>
      <c r="X23" s="1100"/>
      <c r="Y23" s="1100"/>
      <c r="Z23" s="1100"/>
      <c r="AA23" s="1092"/>
      <c r="AB23" s="1093"/>
      <c r="AC23" s="19"/>
      <c r="AD23" s="244">
        <f>IF($C23=0,COUNTA($C$8:$C20),COUNTA($C$8:$C23))</f>
        <v>1</v>
      </c>
      <c r="AF23" s="59"/>
      <c r="AG23" s="56"/>
    </row>
    <row r="24" spans="1:33" ht="19.899999999999999" customHeight="1">
      <c r="A24" s="1491"/>
      <c r="B24" s="1494"/>
      <c r="C24" s="1497"/>
      <c r="D24" s="1500"/>
      <c r="E24" s="1519"/>
      <c r="F24" s="252" t="s">
        <v>505</v>
      </c>
      <c r="G24" s="252">
        <v>1</v>
      </c>
      <c r="H24" s="151">
        <f t="shared" si="2"/>
        <v>1</v>
      </c>
      <c r="I24" s="151" t="str">
        <f t="shared" si="5"/>
        <v>1K</v>
      </c>
      <c r="J24" s="423"/>
      <c r="K24" s="1511"/>
      <c r="L24" s="1320"/>
      <c r="M24" s="1320"/>
      <c r="N24" s="1509"/>
      <c r="O24" s="1324"/>
      <c r="P24" s="1324"/>
      <c r="Q24" s="1324"/>
      <c r="R24" s="1525"/>
      <c r="S24" s="1100"/>
      <c r="T24" s="1100"/>
      <c r="U24" s="1103"/>
      <c r="V24" s="1106"/>
      <c r="W24" s="1100"/>
      <c r="X24" s="1100"/>
      <c r="Y24" s="1100"/>
      <c r="Z24" s="1100"/>
      <c r="AA24" s="1092"/>
      <c r="AB24" s="1093"/>
      <c r="AC24" s="19"/>
      <c r="AD24" s="244">
        <f>IF($C24=0,COUNTA($C$8:$C21),COUNTA($C$8:$C24))</f>
        <v>1</v>
      </c>
      <c r="AF24" s="59"/>
      <c r="AG24" s="56"/>
    </row>
    <row r="25" spans="1:33" ht="19.899999999999999" customHeight="1">
      <c r="A25" s="1491"/>
      <c r="B25" s="1494"/>
      <c r="C25" s="1497"/>
      <c r="D25" s="1500"/>
      <c r="E25" s="1519"/>
      <c r="F25" s="252" t="s">
        <v>1004</v>
      </c>
      <c r="G25" s="252"/>
      <c r="H25" s="422">
        <f t="shared" si="2"/>
        <v>0</v>
      </c>
      <c r="I25" s="422" t="s">
        <v>1005</v>
      </c>
      <c r="J25" s="423"/>
      <c r="K25" s="1511"/>
      <c r="L25" s="1320"/>
      <c r="M25" s="1320"/>
      <c r="N25" s="1509"/>
      <c r="O25" s="1324"/>
      <c r="P25" s="1324"/>
      <c r="Q25" s="1324"/>
      <c r="R25" s="1525"/>
      <c r="S25" s="1100"/>
      <c r="T25" s="1100"/>
      <c r="U25" s="1103"/>
      <c r="V25" s="1106"/>
      <c r="W25" s="1100"/>
      <c r="X25" s="1100"/>
      <c r="Y25" s="1100"/>
      <c r="Z25" s="1100"/>
      <c r="AA25" s="1092"/>
      <c r="AB25" s="1093"/>
      <c r="AC25" s="19"/>
      <c r="AD25" s="244">
        <f>IF($C25=0,COUNTA($C$8:$C21),COUNTA($C$8:$C25))</f>
        <v>1</v>
      </c>
      <c r="AF25" s="59"/>
      <c r="AG25" s="56"/>
    </row>
    <row r="26" spans="1:33" ht="19.899999999999999" customHeight="1" thickBot="1">
      <c r="A26" s="1491"/>
      <c r="B26" s="1494"/>
      <c r="C26" s="1497"/>
      <c r="D26" s="1500"/>
      <c r="E26" s="1519"/>
      <c r="F26" s="154" t="s">
        <v>1006</v>
      </c>
      <c r="G26" s="154"/>
      <c r="H26" s="157">
        <f t="shared" si="2"/>
        <v>0</v>
      </c>
      <c r="I26" s="157" t="s">
        <v>974</v>
      </c>
      <c r="J26" s="423"/>
      <c r="K26" s="1511"/>
      <c r="L26" s="1320"/>
      <c r="M26" s="1320"/>
      <c r="N26" s="1509"/>
      <c r="O26" s="1324"/>
      <c r="P26" s="1324"/>
      <c r="Q26" s="1324"/>
      <c r="R26" s="1525"/>
      <c r="S26" s="1100"/>
      <c r="T26" s="1100"/>
      <c r="U26" s="1103"/>
      <c r="V26" s="1106"/>
      <c r="W26" s="1100"/>
      <c r="X26" s="1100"/>
      <c r="Y26" s="1100"/>
      <c r="Z26" s="1100"/>
      <c r="AA26" s="1092"/>
      <c r="AB26" s="1093"/>
      <c r="AC26" s="19"/>
      <c r="AD26" s="244">
        <f>IF($C26=0,COUNTA($C$8:$C21),COUNTA($C$8:$C26))</f>
        <v>1</v>
      </c>
      <c r="AF26" s="59"/>
      <c r="AG26" s="56"/>
    </row>
    <row r="27" spans="1:33" ht="22.9" hidden="1" customHeight="1">
      <c r="A27" s="1491"/>
      <c r="B27" s="1494"/>
      <c r="C27" s="1497"/>
      <c r="D27" s="1500"/>
      <c r="E27" s="1519"/>
      <c r="F27" s="422"/>
      <c r="G27" s="422"/>
      <c r="H27" s="422">
        <f t="shared" si="2"/>
        <v>0</v>
      </c>
      <c r="I27" s="422" t="str">
        <f t="shared" si="1"/>
        <v>0K</v>
      </c>
      <c r="J27" s="423"/>
      <c r="K27" s="1511"/>
      <c r="L27" s="1320"/>
      <c r="M27" s="1320"/>
      <c r="N27" s="1509"/>
      <c r="O27" s="1324"/>
      <c r="P27" s="1324"/>
      <c r="Q27" s="1324"/>
      <c r="R27" s="1525"/>
      <c r="S27" s="1100"/>
      <c r="T27" s="1100"/>
      <c r="U27" s="1103"/>
      <c r="V27" s="1106"/>
      <c r="W27" s="1100"/>
      <c r="X27" s="1100"/>
      <c r="Y27" s="1100"/>
      <c r="Z27" s="1100"/>
      <c r="AA27" s="1092"/>
      <c r="AB27" s="1093"/>
      <c r="AC27" s="19"/>
      <c r="AD27" s="244">
        <f>IF($C27=0,COUNTA($C$8:$C26),COUNTA($C$8:$C27))</f>
        <v>1</v>
      </c>
      <c r="AF27" s="59"/>
      <c r="AG27" s="56"/>
    </row>
    <row r="28" spans="1:33" ht="22.9" hidden="1" customHeight="1">
      <c r="A28" s="1491"/>
      <c r="B28" s="1494"/>
      <c r="C28" s="1497"/>
      <c r="D28" s="1500"/>
      <c r="E28" s="1519"/>
      <c r="F28" s="422"/>
      <c r="G28" s="422"/>
      <c r="H28" s="422">
        <f t="shared" si="2"/>
        <v>0</v>
      </c>
      <c r="I28" s="422" t="str">
        <f t="shared" si="1"/>
        <v>0K</v>
      </c>
      <c r="J28" s="423"/>
      <c r="K28" s="1511"/>
      <c r="L28" s="1320"/>
      <c r="M28" s="1320"/>
      <c r="N28" s="1509"/>
      <c r="O28" s="1324"/>
      <c r="P28" s="1324"/>
      <c r="Q28" s="1324"/>
      <c r="R28" s="1525"/>
      <c r="S28" s="1100"/>
      <c r="T28" s="1100"/>
      <c r="U28" s="1103"/>
      <c r="V28" s="1106"/>
      <c r="W28" s="1100"/>
      <c r="X28" s="1100"/>
      <c r="Y28" s="1100"/>
      <c r="Z28" s="1100"/>
      <c r="AA28" s="1092"/>
      <c r="AB28" s="1093"/>
      <c r="AC28" s="19"/>
      <c r="AD28" s="244">
        <f>IF($C28=0,COUNTA($C$8:$C27),COUNTA($C$8:$C28))</f>
        <v>1</v>
      </c>
      <c r="AF28" s="59"/>
      <c r="AG28" s="56"/>
    </row>
    <row r="29" spans="1:33" ht="22.9" hidden="1" customHeight="1">
      <c r="A29" s="1491"/>
      <c r="B29" s="1494"/>
      <c r="C29" s="1497"/>
      <c r="D29" s="1500"/>
      <c r="E29" s="1519"/>
      <c r="F29" s="422"/>
      <c r="G29" s="422"/>
      <c r="H29" s="422">
        <f t="shared" si="2"/>
        <v>0</v>
      </c>
      <c r="I29" s="422" t="str">
        <f t="shared" si="1"/>
        <v>0K</v>
      </c>
      <c r="J29" s="423"/>
      <c r="K29" s="1511"/>
      <c r="L29" s="1320"/>
      <c r="M29" s="1320"/>
      <c r="N29" s="1509"/>
      <c r="O29" s="1324"/>
      <c r="P29" s="1324"/>
      <c r="Q29" s="1324"/>
      <c r="R29" s="1525"/>
      <c r="S29" s="1100"/>
      <c r="T29" s="1100"/>
      <c r="U29" s="1103"/>
      <c r="V29" s="1106"/>
      <c r="W29" s="1100"/>
      <c r="X29" s="1100"/>
      <c r="Y29" s="1100"/>
      <c r="Z29" s="1100"/>
      <c r="AA29" s="1092"/>
      <c r="AB29" s="1093"/>
      <c r="AC29" s="19"/>
      <c r="AD29" s="244">
        <f>IF($C29=0,COUNTA($C$8:$C28),COUNTA($C$8:$C29))</f>
        <v>1</v>
      </c>
      <c r="AF29" s="59"/>
      <c r="AG29" s="56"/>
    </row>
    <row r="30" spans="1:33" ht="22.9" hidden="1" customHeight="1">
      <c r="A30" s="1491"/>
      <c r="B30" s="1494"/>
      <c r="C30" s="1497"/>
      <c r="D30" s="1500"/>
      <c r="E30" s="1519"/>
      <c r="F30" s="422"/>
      <c r="G30" s="422"/>
      <c r="H30" s="422">
        <f t="shared" si="2"/>
        <v>0</v>
      </c>
      <c r="I30" s="422" t="str">
        <f t="shared" si="1"/>
        <v>0K</v>
      </c>
      <c r="J30" s="423"/>
      <c r="K30" s="1511"/>
      <c r="L30" s="1320"/>
      <c r="M30" s="1320"/>
      <c r="N30" s="1509"/>
      <c r="O30" s="1324"/>
      <c r="P30" s="1324"/>
      <c r="Q30" s="1324"/>
      <c r="R30" s="1525"/>
      <c r="S30" s="1100"/>
      <c r="T30" s="1100"/>
      <c r="U30" s="1103"/>
      <c r="V30" s="1106"/>
      <c r="W30" s="1100"/>
      <c r="X30" s="1100"/>
      <c r="Y30" s="1100"/>
      <c r="Z30" s="1100"/>
      <c r="AA30" s="1092"/>
      <c r="AB30" s="1093"/>
      <c r="AC30" s="19"/>
      <c r="AD30" s="244">
        <f>IF($C30=0,COUNTA($C$8:$C29),COUNTA($C$8:$C30))</f>
        <v>1</v>
      </c>
      <c r="AF30" s="59"/>
      <c r="AG30" s="56"/>
    </row>
    <row r="31" spans="1:33" ht="22.9" hidden="1" customHeight="1" thickBot="1">
      <c r="A31" s="1491"/>
      <c r="B31" s="1494"/>
      <c r="C31" s="1497"/>
      <c r="D31" s="1500"/>
      <c r="E31" s="1520"/>
      <c r="F31" s="422"/>
      <c r="G31" s="422"/>
      <c r="H31" s="422">
        <f t="shared" si="2"/>
        <v>0</v>
      </c>
      <c r="I31" s="422" t="str">
        <f t="shared" si="1"/>
        <v>0K</v>
      </c>
      <c r="J31" s="428"/>
      <c r="K31" s="1505"/>
      <c r="L31" s="1320"/>
      <c r="M31" s="1320"/>
      <c r="N31" s="1509"/>
      <c r="O31" s="1324"/>
      <c r="P31" s="1324"/>
      <c r="Q31" s="1324"/>
      <c r="R31" s="1525"/>
      <c r="S31" s="1101"/>
      <c r="T31" s="1101"/>
      <c r="U31" s="1104"/>
      <c r="V31" s="1107"/>
      <c r="W31" s="1101"/>
      <c r="X31" s="1101"/>
      <c r="Y31" s="1101"/>
      <c r="Z31" s="1101"/>
      <c r="AA31" s="1092"/>
      <c r="AB31" s="1093"/>
      <c r="AC31" s="19"/>
      <c r="AD31" s="244">
        <f>IF($C31=0,COUNTA($C$8:$C30),COUNTA($C$8:$C31))</f>
        <v>1</v>
      </c>
      <c r="AF31" s="59"/>
      <c r="AG31" s="56"/>
    </row>
    <row r="32" spans="1:33" ht="19.899999999999999" customHeight="1">
      <c r="A32" s="1491"/>
      <c r="B32" s="1494"/>
      <c r="C32" s="1497"/>
      <c r="D32" s="1500"/>
      <c r="E32" s="1502" t="s">
        <v>99</v>
      </c>
      <c r="F32" s="429" t="s">
        <v>960</v>
      </c>
      <c r="G32" s="429">
        <v>70</v>
      </c>
      <c r="H32" s="151">
        <f t="shared" si="2"/>
        <v>95</v>
      </c>
      <c r="I32" s="429" t="str">
        <f>H32&amp;+"K"</f>
        <v>95K</v>
      </c>
      <c r="J32" s="430"/>
      <c r="K32" s="1527" t="s">
        <v>76</v>
      </c>
      <c r="L32" s="1320"/>
      <c r="M32" s="1320"/>
      <c r="N32" s="1509"/>
      <c r="O32" s="1324"/>
      <c r="P32" s="1324"/>
      <c r="Q32" s="1324"/>
      <c r="R32" s="1525"/>
      <c r="S32" s="1099"/>
      <c r="T32" s="1099"/>
      <c r="U32" s="1102"/>
      <c r="V32" s="1105"/>
      <c r="W32" s="1099"/>
      <c r="X32" s="1099"/>
      <c r="Y32" s="1099"/>
      <c r="Z32" s="1099"/>
      <c r="AA32" s="1092"/>
      <c r="AB32" s="1093"/>
      <c r="AC32" s="19"/>
      <c r="AD32" s="244">
        <f>IF($C32=0,COUNTA($C$8:$C31),COUNTA($C$8:$C32))</f>
        <v>1</v>
      </c>
      <c r="AF32" s="59"/>
      <c r="AG32" s="56"/>
    </row>
    <row r="33" spans="1:33" ht="19.899999999999999" customHeight="1" thickBot="1">
      <c r="A33" s="1491"/>
      <c r="B33" s="1494"/>
      <c r="C33" s="1497"/>
      <c r="D33" s="1500"/>
      <c r="E33" s="1503"/>
      <c r="F33" s="431" t="s">
        <v>100</v>
      </c>
      <c r="G33" s="431">
        <v>0.4</v>
      </c>
      <c r="H33" s="432">
        <f>MROUND(INDEX($C:$C,MATCH(AD33,$AD:$AD,0))*G33/1000,0.1)</f>
        <v>0.5</v>
      </c>
      <c r="I33" s="432" t="str">
        <f>H33&amp;+"K"</f>
        <v>0.5K</v>
      </c>
      <c r="J33" s="428"/>
      <c r="K33" s="1528"/>
      <c r="L33" s="1320"/>
      <c r="M33" s="1320"/>
      <c r="N33" s="1509"/>
      <c r="O33" s="1324"/>
      <c r="P33" s="1324"/>
      <c r="Q33" s="1324"/>
      <c r="R33" s="1525"/>
      <c r="S33" s="1101"/>
      <c r="T33" s="1101"/>
      <c r="U33" s="1104"/>
      <c r="V33" s="1107"/>
      <c r="W33" s="1101"/>
      <c r="X33" s="1101"/>
      <c r="Y33" s="1101"/>
      <c r="Z33" s="1101"/>
      <c r="AA33" s="1092"/>
      <c r="AB33" s="1093"/>
      <c r="AC33" s="19"/>
      <c r="AD33" s="244">
        <f>IF($C33=0,COUNTA($C$8:$C32),COUNTA($C$8:$C33))</f>
        <v>1</v>
      </c>
      <c r="AF33" s="59"/>
      <c r="AG33" s="56"/>
    </row>
    <row r="34" spans="1:33" ht="18" customHeight="1">
      <c r="A34" s="1491"/>
      <c r="B34" s="1494"/>
      <c r="C34" s="1497"/>
      <c r="D34" s="1500"/>
      <c r="E34" s="1512" t="s">
        <v>986</v>
      </c>
      <c r="F34" s="410" t="s">
        <v>943</v>
      </c>
      <c r="G34" s="399">
        <v>22</v>
      </c>
      <c r="H34" s="433">
        <f>MROUND(INDEX($C:$C,MATCH(AD34,$AD:$AD,0))*G34/1000,1)</f>
        <v>30</v>
      </c>
      <c r="I34" s="434" t="str">
        <f t="shared" ref="I34:I42" si="6">H34&amp;+"K"</f>
        <v>30K</v>
      </c>
      <c r="J34" s="435"/>
      <c r="K34" s="1515" t="s">
        <v>930</v>
      </c>
      <c r="L34" s="1320"/>
      <c r="M34" s="1320"/>
      <c r="N34" s="1509"/>
      <c r="O34" s="1324"/>
      <c r="P34" s="1324"/>
      <c r="Q34" s="1324"/>
      <c r="R34" s="1525"/>
      <c r="S34" s="1099"/>
      <c r="T34" s="1099"/>
      <c r="U34" s="1102"/>
      <c r="V34" s="1105"/>
      <c r="W34" s="1099"/>
      <c r="X34" s="1099"/>
      <c r="Y34" s="1099"/>
      <c r="Z34" s="1099"/>
      <c r="AA34" s="1092"/>
      <c r="AB34" s="1093"/>
      <c r="AC34" s="19"/>
      <c r="AD34" s="244">
        <f>IF($C34=0,COUNTA($C$8:$C33),COUNTA($C$8:$C34))</f>
        <v>1</v>
      </c>
      <c r="AF34" s="59"/>
      <c r="AG34" s="56"/>
    </row>
    <row r="35" spans="1:33" ht="18" customHeight="1">
      <c r="A35" s="1491"/>
      <c r="B35" s="1494"/>
      <c r="C35" s="1497"/>
      <c r="D35" s="1500"/>
      <c r="E35" s="1513"/>
      <c r="F35" s="436" t="s">
        <v>958</v>
      </c>
      <c r="G35" s="436">
        <v>12</v>
      </c>
      <c r="H35" s="437">
        <f>MROUND(INDEX($C:$C,MATCH(AD35,$AD:$AD,0))*G35/1000,3)</f>
        <v>15</v>
      </c>
      <c r="I35" s="422" t="str">
        <f t="shared" si="6"/>
        <v>15K</v>
      </c>
      <c r="J35" s="438"/>
      <c r="K35" s="1516"/>
      <c r="L35" s="1320"/>
      <c r="M35" s="1320"/>
      <c r="N35" s="1509"/>
      <c r="O35" s="1324"/>
      <c r="P35" s="1324"/>
      <c r="Q35" s="1324"/>
      <c r="R35" s="1525"/>
      <c r="S35" s="1100"/>
      <c r="T35" s="1100"/>
      <c r="U35" s="1103"/>
      <c r="V35" s="1106"/>
      <c r="W35" s="1100"/>
      <c r="X35" s="1100"/>
      <c r="Y35" s="1100"/>
      <c r="Z35" s="1100"/>
      <c r="AA35" s="1092"/>
      <c r="AB35" s="1093"/>
      <c r="AC35" s="19"/>
      <c r="AD35" s="244">
        <f>IF($C35=0,COUNTA($C$8:$C34),COUNTA($C$8:$C35))</f>
        <v>1</v>
      </c>
      <c r="AF35" s="59"/>
      <c r="AG35" s="56"/>
    </row>
    <row r="36" spans="1:33" ht="18" customHeight="1">
      <c r="A36" s="1491"/>
      <c r="B36" s="1494"/>
      <c r="C36" s="1497"/>
      <c r="D36" s="1500"/>
      <c r="E36" s="1513"/>
      <c r="F36" s="436" t="s">
        <v>944</v>
      </c>
      <c r="G36" s="436">
        <v>12</v>
      </c>
      <c r="H36" s="437">
        <f>MROUND(INDEX($C:$C,MATCH(AD36,$AD:$AD,0))*G36/1000,3)</f>
        <v>15</v>
      </c>
      <c r="I36" s="422" t="str">
        <f t="shared" ref="I36" si="7">H36&amp;+"K"</f>
        <v>15K</v>
      </c>
      <c r="J36" s="438"/>
      <c r="K36" s="1516"/>
      <c r="L36" s="1320"/>
      <c r="M36" s="1320"/>
      <c r="N36" s="1509"/>
      <c r="O36" s="1324"/>
      <c r="P36" s="1324"/>
      <c r="Q36" s="1324"/>
      <c r="R36" s="1525"/>
      <c r="S36" s="1100"/>
      <c r="T36" s="1100"/>
      <c r="U36" s="1103"/>
      <c r="V36" s="1106"/>
      <c r="W36" s="1100"/>
      <c r="X36" s="1100"/>
      <c r="Y36" s="1100"/>
      <c r="Z36" s="1100"/>
      <c r="AA36" s="1092"/>
      <c r="AB36" s="1093"/>
      <c r="AC36" s="19"/>
      <c r="AD36" s="244">
        <f>IF($C36=0,COUNTA($C$8:$C35),COUNTA($C$8:$C36))</f>
        <v>1</v>
      </c>
      <c r="AF36" s="59"/>
      <c r="AG36" s="56"/>
    </row>
    <row r="37" spans="1:33" ht="18" customHeight="1" thickBot="1">
      <c r="A37" s="1491"/>
      <c r="B37" s="1494"/>
      <c r="C37" s="1497"/>
      <c r="D37" s="1500"/>
      <c r="E37" s="1513"/>
      <c r="F37" s="436" t="s">
        <v>1007</v>
      </c>
      <c r="G37" s="436">
        <v>13.5</v>
      </c>
      <c r="H37" s="437">
        <f>MROUND(INDEX($C:$C,MATCH(AD37,$AD:$AD,0))*G37/1000,3)</f>
        <v>18</v>
      </c>
      <c r="I37" s="422" t="str">
        <f t="shared" ref="I37" si="8">H37&amp;+"K"</f>
        <v>18K</v>
      </c>
      <c r="J37" s="438"/>
      <c r="K37" s="1516"/>
      <c r="L37" s="1320"/>
      <c r="M37" s="1320"/>
      <c r="N37" s="1509"/>
      <c r="O37" s="1324"/>
      <c r="P37" s="1324"/>
      <c r="Q37" s="1324"/>
      <c r="R37" s="1525"/>
      <c r="S37" s="1100"/>
      <c r="T37" s="1100"/>
      <c r="U37" s="1103"/>
      <c r="V37" s="1106"/>
      <c r="W37" s="1100"/>
      <c r="X37" s="1100"/>
      <c r="Y37" s="1100"/>
      <c r="Z37" s="1100"/>
      <c r="AA37" s="1092"/>
      <c r="AB37" s="1093"/>
      <c r="AC37" s="19"/>
      <c r="AD37" s="244">
        <f>IF($C37=0,COUNTA($C$8:$C36),COUNTA($C$8:$C37))</f>
        <v>1</v>
      </c>
      <c r="AF37" s="59"/>
      <c r="AG37" s="56"/>
    </row>
    <row r="38" spans="1:33" ht="22.9" hidden="1" customHeight="1">
      <c r="A38" s="1491"/>
      <c r="B38" s="1494"/>
      <c r="C38" s="1497"/>
      <c r="D38" s="1500"/>
      <c r="E38" s="1513"/>
      <c r="F38" s="436"/>
      <c r="G38" s="436"/>
      <c r="H38" s="437">
        <f>MROUND(INDEX($C:$C,MATCH(AD38,$AD:$AD,0))*G38/1000,1)</f>
        <v>0</v>
      </c>
      <c r="I38" s="422" t="str">
        <f t="shared" si="6"/>
        <v>0K</v>
      </c>
      <c r="J38" s="438"/>
      <c r="K38" s="1516"/>
      <c r="L38" s="1320"/>
      <c r="M38" s="1320"/>
      <c r="N38" s="1509"/>
      <c r="O38" s="1324"/>
      <c r="P38" s="1324"/>
      <c r="Q38" s="1324"/>
      <c r="R38" s="1525"/>
      <c r="S38" s="1100"/>
      <c r="T38" s="1100"/>
      <c r="U38" s="1103"/>
      <c r="V38" s="1106"/>
      <c r="W38" s="1100"/>
      <c r="X38" s="1100"/>
      <c r="Y38" s="1100"/>
      <c r="Z38" s="1100"/>
      <c r="AA38" s="1092"/>
      <c r="AB38" s="1093"/>
      <c r="AC38" s="19"/>
      <c r="AD38" s="244">
        <f>IF($C38=0,COUNTA($C$8:$C37),COUNTA($C$8:$C38))</f>
        <v>1</v>
      </c>
      <c r="AF38" s="59"/>
      <c r="AG38" s="56"/>
    </row>
    <row r="39" spans="1:33" ht="22.9" hidden="1" customHeight="1">
      <c r="A39" s="1491"/>
      <c r="B39" s="1494"/>
      <c r="C39" s="1497"/>
      <c r="D39" s="1500"/>
      <c r="E39" s="1513"/>
      <c r="F39" s="422"/>
      <c r="G39" s="422"/>
      <c r="H39" s="439">
        <f>MROUND(INDEX($C:$C,MATCH(AD39,$AD:$AD,0))*G39/1000,1)</f>
        <v>0</v>
      </c>
      <c r="I39" s="440" t="str">
        <f t="shared" si="6"/>
        <v>0K</v>
      </c>
      <c r="J39" s="441"/>
      <c r="K39" s="1516"/>
      <c r="L39" s="1320"/>
      <c r="M39" s="1320"/>
      <c r="N39" s="1509"/>
      <c r="O39" s="1324"/>
      <c r="P39" s="1324"/>
      <c r="Q39" s="1324"/>
      <c r="R39" s="1525"/>
      <c r="S39" s="1100"/>
      <c r="T39" s="1100"/>
      <c r="U39" s="1103"/>
      <c r="V39" s="1106"/>
      <c r="W39" s="1100"/>
      <c r="X39" s="1100"/>
      <c r="Y39" s="1100"/>
      <c r="Z39" s="1100"/>
      <c r="AA39" s="1092"/>
      <c r="AB39" s="1093"/>
      <c r="AC39" s="19"/>
      <c r="AD39" s="244">
        <f>IF($C39=0,COUNTA($C$8:$C38),COUNTA($C$8:$C39))</f>
        <v>1</v>
      </c>
      <c r="AF39" s="59"/>
      <c r="AG39" s="56"/>
    </row>
    <row r="40" spans="1:33" ht="22.9" hidden="1" customHeight="1">
      <c r="A40" s="1491"/>
      <c r="B40" s="1494"/>
      <c r="C40" s="1497"/>
      <c r="D40" s="1500"/>
      <c r="E40" s="1513"/>
      <c r="F40" s="422"/>
      <c r="G40" s="422"/>
      <c r="H40" s="439">
        <f>MROUND(INDEX($C:$C,MATCH(AD40,$AD:$AD,0))*G40/1000,1)</f>
        <v>0</v>
      </c>
      <c r="I40" s="440" t="str">
        <f t="shared" si="6"/>
        <v>0K</v>
      </c>
      <c r="J40" s="441"/>
      <c r="K40" s="1516"/>
      <c r="L40" s="1320"/>
      <c r="M40" s="1320"/>
      <c r="N40" s="1509"/>
      <c r="O40" s="1324"/>
      <c r="P40" s="1324"/>
      <c r="Q40" s="1324"/>
      <c r="R40" s="1525"/>
      <c r="S40" s="1113"/>
      <c r="T40" s="1113"/>
      <c r="U40" s="1109"/>
      <c r="V40" s="1111"/>
      <c r="W40" s="1113"/>
      <c r="X40" s="1113"/>
      <c r="Y40" s="1113"/>
      <c r="Z40" s="1113"/>
      <c r="AA40" s="1092"/>
      <c r="AB40" s="1093"/>
      <c r="AC40" s="19"/>
      <c r="AD40" s="244">
        <f>IF($C40=0,COUNTA($C$8:$C39),COUNTA($C$8:$C40))</f>
        <v>1</v>
      </c>
      <c r="AF40" s="59"/>
      <c r="AG40" s="56"/>
    </row>
    <row r="41" spans="1:33" ht="22.9" hidden="1" customHeight="1">
      <c r="A41" s="1491"/>
      <c r="B41" s="1494"/>
      <c r="C41" s="1497"/>
      <c r="D41" s="1500"/>
      <c r="E41" s="1513"/>
      <c r="F41" s="440"/>
      <c r="G41" s="440"/>
      <c r="H41" s="443">
        <f>MROUND(INDEX($C:$C,MATCH(AD41,$AD:$AD,0))*G41/1000,1)</f>
        <v>0</v>
      </c>
      <c r="I41" s="422" t="str">
        <f t="shared" si="6"/>
        <v>0K</v>
      </c>
      <c r="J41" s="444"/>
      <c r="K41" s="1516"/>
      <c r="L41" s="1320"/>
      <c r="M41" s="1320"/>
      <c r="N41" s="1509"/>
      <c r="O41" s="1324"/>
      <c r="P41" s="1324"/>
      <c r="Q41" s="1324"/>
      <c r="R41" s="1525"/>
      <c r="S41" s="1113"/>
      <c r="T41" s="1113"/>
      <c r="U41" s="1109"/>
      <c r="V41" s="1111"/>
      <c r="W41" s="1113"/>
      <c r="X41" s="1113"/>
      <c r="Y41" s="1113"/>
      <c r="Z41" s="1113"/>
      <c r="AA41" s="1092"/>
      <c r="AB41" s="1093"/>
      <c r="AC41" s="19"/>
      <c r="AD41" s="244">
        <f>IF($C41=0,COUNTA($C$8:$C40),COUNTA($C$8:$C41))</f>
        <v>1</v>
      </c>
      <c r="AF41" s="59"/>
      <c r="AG41" s="56"/>
    </row>
    <row r="42" spans="1:33" ht="22.9" hidden="1" customHeight="1" thickBot="1">
      <c r="A42" s="1491"/>
      <c r="B42" s="1494"/>
      <c r="C42" s="1497"/>
      <c r="D42" s="1500"/>
      <c r="E42" s="1514"/>
      <c r="F42" s="446"/>
      <c r="G42" s="446"/>
      <c r="H42" s="447">
        <f>MROUND(INDEX($C:$C,MATCH(AD42,$AD:$AD,0))*G42/1000,1)</f>
        <v>0</v>
      </c>
      <c r="I42" s="446" t="str">
        <f t="shared" si="6"/>
        <v>0K</v>
      </c>
      <c r="J42" s="448"/>
      <c r="K42" s="1517"/>
      <c r="L42" s="1320"/>
      <c r="M42" s="1320"/>
      <c r="N42" s="1509"/>
      <c r="O42" s="1324"/>
      <c r="P42" s="1324"/>
      <c r="Q42" s="1324"/>
      <c r="R42" s="1525"/>
      <c r="S42" s="1124"/>
      <c r="T42" s="1124"/>
      <c r="U42" s="1125"/>
      <c r="V42" s="1126"/>
      <c r="W42" s="1124"/>
      <c r="X42" s="1124"/>
      <c r="Y42" s="1124"/>
      <c r="Z42" s="1124"/>
      <c r="AA42" s="1092"/>
      <c r="AB42" s="1093"/>
      <c r="AC42" s="19"/>
      <c r="AD42" s="244">
        <f>IF($C42=0,COUNTA($C$8:$C41),COUNTA($C$8:$C42))</f>
        <v>1</v>
      </c>
      <c r="AF42" s="59"/>
      <c r="AG42" s="56"/>
    </row>
    <row r="43" spans="1:33" ht="22.9" customHeight="1" thickBot="1">
      <c r="A43" s="1492"/>
      <c r="B43" s="1495"/>
      <c r="C43" s="1498"/>
      <c r="D43" s="1501"/>
      <c r="E43" s="724" t="s">
        <v>987</v>
      </c>
      <c r="F43" s="1127" t="s">
        <v>600</v>
      </c>
      <c r="G43" s="1128"/>
      <c r="H43" s="1128"/>
      <c r="I43" s="1128"/>
      <c r="J43" s="450"/>
      <c r="K43" s="451" t="s">
        <v>75</v>
      </c>
      <c r="L43" s="1507"/>
      <c r="M43" s="1507"/>
      <c r="N43" s="1510"/>
      <c r="O43" s="1523"/>
      <c r="P43" s="1523"/>
      <c r="Q43" s="1523"/>
      <c r="R43" s="1526"/>
      <c r="S43" s="452"/>
      <c r="T43" s="452"/>
      <c r="U43" s="453"/>
      <c r="V43" s="454"/>
      <c r="W43" s="452"/>
      <c r="X43" s="452"/>
      <c r="Y43" s="452"/>
      <c r="Z43" s="452"/>
      <c r="AA43" s="1094"/>
      <c r="AB43" s="1095"/>
      <c r="AC43" s="19"/>
      <c r="AD43" s="244">
        <f>IF($C43=0,COUNTA($C$8:$C42),COUNTA($C$8:$C43))</f>
        <v>1</v>
      </c>
      <c r="AF43" s="59"/>
      <c r="AG43" s="56"/>
    </row>
    <row r="44" spans="1:33" ht="22.9" customHeight="1" thickTop="1" thickBot="1">
      <c r="A44" s="1529">
        <f>A8+1</f>
        <v>45594</v>
      </c>
      <c r="B44" s="1530" t="s">
        <v>61</v>
      </c>
      <c r="C44" s="1532">
        <v>1364</v>
      </c>
      <c r="D44" s="1534" t="s">
        <v>87</v>
      </c>
      <c r="E44" s="1535" t="s">
        <v>988</v>
      </c>
      <c r="F44" s="1536" t="str">
        <f>"豬棒腿每人1個("&amp;+C44-24&amp;"個)"</f>
        <v>豬棒腿每人1個(1340個)</v>
      </c>
      <c r="G44" s="1537"/>
      <c r="H44" s="1537"/>
      <c r="I44" s="1538"/>
      <c r="J44" s="455"/>
      <c r="K44" s="1539" t="s">
        <v>245</v>
      </c>
      <c r="L44" s="1541">
        <v>4.5</v>
      </c>
      <c r="M44" s="1541">
        <v>2</v>
      </c>
      <c r="N44" s="1542">
        <v>1.7</v>
      </c>
      <c r="O44" s="1543">
        <v>1.5</v>
      </c>
      <c r="P44" s="1543">
        <v>2.4</v>
      </c>
      <c r="Q44" s="1543">
        <v>0</v>
      </c>
      <c r="R44" s="1544">
        <f>SUM(L44*70)+(M44*75)+(N44*25)+(O44*60)+(P44*45)+(Q44*150)</f>
        <v>705.5</v>
      </c>
      <c r="S44" s="1143"/>
      <c r="T44" s="1143"/>
      <c r="U44" s="1150"/>
      <c r="V44" s="1151"/>
      <c r="W44" s="1143"/>
      <c r="X44" s="1143"/>
      <c r="Y44" s="1143"/>
      <c r="Z44" s="1143"/>
      <c r="AA44" s="1144"/>
      <c r="AB44" s="1145"/>
      <c r="AC44" s="30"/>
      <c r="AD44" s="244">
        <f>IF($C44=0,COUNTA($C$8:$C43),COUNTA($C$8:$C44))</f>
        <v>2</v>
      </c>
      <c r="AF44" s="59"/>
      <c r="AG44" s="56"/>
    </row>
    <row r="45" spans="1:33" ht="22.9" customHeight="1" thickTop="1" thickBot="1">
      <c r="A45" s="1491"/>
      <c r="B45" s="1531"/>
      <c r="C45" s="1497"/>
      <c r="D45" s="1500"/>
      <c r="E45" s="1513"/>
      <c r="F45" s="412" t="s">
        <v>959</v>
      </c>
      <c r="G45" s="456"/>
      <c r="H45" s="456">
        <f>MROUND(INDEX($C:$C,MATCH(AD45,$AD:$AD,0))*G45/1000,1)</f>
        <v>0</v>
      </c>
      <c r="I45" s="456" t="s">
        <v>1008</v>
      </c>
      <c r="J45" s="457"/>
      <c r="K45" s="1540"/>
      <c r="L45" s="1541"/>
      <c r="M45" s="1541"/>
      <c r="N45" s="1542"/>
      <c r="O45" s="1543"/>
      <c r="P45" s="1543"/>
      <c r="Q45" s="1543"/>
      <c r="R45" s="1544"/>
      <c r="S45" s="1100"/>
      <c r="T45" s="1100"/>
      <c r="U45" s="1103"/>
      <c r="V45" s="1106"/>
      <c r="W45" s="1100"/>
      <c r="X45" s="1100"/>
      <c r="Y45" s="1100"/>
      <c r="Z45" s="1100"/>
      <c r="AA45" s="1146"/>
      <c r="AB45" s="1147"/>
      <c r="AC45" s="30"/>
      <c r="AD45" s="244">
        <f>IF($C45=0,COUNTA($C$8:$C44),COUNTA($C$8:$C45))</f>
        <v>2</v>
      </c>
      <c r="AF45" s="59"/>
      <c r="AG45" s="56"/>
    </row>
    <row r="46" spans="1:33" ht="22.9" customHeight="1" thickTop="1" thickBot="1">
      <c r="A46" s="1491"/>
      <c r="B46" s="1531"/>
      <c r="C46" s="1497"/>
      <c r="D46" s="1500"/>
      <c r="E46" s="1513"/>
      <c r="F46" s="412" t="s">
        <v>945</v>
      </c>
      <c r="G46" s="456"/>
      <c r="H46" s="456"/>
      <c r="I46" s="456" t="s">
        <v>1009</v>
      </c>
      <c r="J46" s="457"/>
      <c r="K46" s="1540"/>
      <c r="L46" s="1541"/>
      <c r="M46" s="1541"/>
      <c r="N46" s="1542"/>
      <c r="O46" s="1543"/>
      <c r="P46" s="1543"/>
      <c r="Q46" s="1543"/>
      <c r="R46" s="1544"/>
      <c r="S46" s="1100"/>
      <c r="T46" s="1100"/>
      <c r="U46" s="1103"/>
      <c r="V46" s="1106"/>
      <c r="W46" s="1100"/>
      <c r="X46" s="1100"/>
      <c r="Y46" s="1100"/>
      <c r="Z46" s="1100"/>
      <c r="AA46" s="1146"/>
      <c r="AB46" s="1147"/>
      <c r="AC46" s="30"/>
      <c r="AD46" s="244">
        <f>IF($C46=0,COUNTA($C$8:$C45),COUNTA($C$8:$C46))</f>
        <v>2</v>
      </c>
      <c r="AF46" s="59"/>
      <c r="AG46" s="56"/>
    </row>
    <row r="47" spans="1:33" ht="22.9" customHeight="1" thickTop="1" thickBot="1">
      <c r="A47" s="1491"/>
      <c r="B47" s="1531"/>
      <c r="C47" s="1497"/>
      <c r="D47" s="1500"/>
      <c r="E47" s="1513"/>
      <c r="F47" s="719" t="s">
        <v>966</v>
      </c>
      <c r="G47" s="158"/>
      <c r="H47" s="158">
        <f t="shared" ref="H47:H55" si="9">MROUND(INDEX($C:$C,MATCH(AD47,$AD:$AD,0))*G47/1000,1)</f>
        <v>0</v>
      </c>
      <c r="I47" s="158" t="s">
        <v>590</v>
      </c>
      <c r="J47" s="457"/>
      <c r="K47" s="1540"/>
      <c r="L47" s="1541"/>
      <c r="M47" s="1541"/>
      <c r="N47" s="1542"/>
      <c r="O47" s="1543"/>
      <c r="P47" s="1543"/>
      <c r="Q47" s="1543"/>
      <c r="R47" s="1544"/>
      <c r="S47" s="1100"/>
      <c r="T47" s="1100"/>
      <c r="U47" s="1103"/>
      <c r="V47" s="1106"/>
      <c r="W47" s="1100"/>
      <c r="X47" s="1100"/>
      <c r="Y47" s="1100"/>
      <c r="Z47" s="1100"/>
      <c r="AA47" s="1146"/>
      <c r="AB47" s="1147"/>
      <c r="AC47" s="30"/>
      <c r="AD47" s="244">
        <f>IF($C47=0,COUNTA($C$8:$C46),COUNTA($C$8:$C47))</f>
        <v>2</v>
      </c>
      <c r="AF47" s="59"/>
      <c r="AG47" s="56"/>
    </row>
    <row r="48" spans="1:33" ht="19.899999999999999" hidden="1" customHeight="1" thickTop="1" thickBot="1">
      <c r="A48" s="1491"/>
      <c r="B48" s="1531"/>
      <c r="C48" s="1497"/>
      <c r="D48" s="1500"/>
      <c r="E48" s="1513"/>
      <c r="F48" s="422"/>
      <c r="G48" s="456"/>
      <c r="H48" s="456">
        <f t="shared" si="9"/>
        <v>0</v>
      </c>
      <c r="I48" s="456" t="str">
        <f t="shared" ref="I48:I65" si="10">H48&amp;+"K"</f>
        <v>0K</v>
      </c>
      <c r="J48" s="457"/>
      <c r="K48" s="1540"/>
      <c r="L48" s="1541"/>
      <c r="M48" s="1541"/>
      <c r="N48" s="1542"/>
      <c r="O48" s="1543"/>
      <c r="P48" s="1543"/>
      <c r="Q48" s="1543"/>
      <c r="R48" s="1544"/>
      <c r="S48" s="1100"/>
      <c r="T48" s="1100"/>
      <c r="U48" s="1103"/>
      <c r="V48" s="1106"/>
      <c r="W48" s="1100"/>
      <c r="X48" s="1100"/>
      <c r="Y48" s="1100"/>
      <c r="Z48" s="1100"/>
      <c r="AA48" s="1146"/>
      <c r="AB48" s="1147"/>
      <c r="AC48" s="30"/>
      <c r="AD48" s="244">
        <f>IF($C48=0,COUNTA($C$8:$C47),COUNTA($C$8:$C48))</f>
        <v>2</v>
      </c>
      <c r="AF48" s="59"/>
      <c r="AG48" s="56"/>
    </row>
    <row r="49" spans="1:33" ht="19.899999999999999" hidden="1" customHeight="1" thickTop="1" thickBot="1">
      <c r="A49" s="1491"/>
      <c r="B49" s="1531"/>
      <c r="C49" s="1497"/>
      <c r="D49" s="1500"/>
      <c r="E49" s="1513"/>
      <c r="F49" s="422"/>
      <c r="G49" s="456"/>
      <c r="H49" s="456">
        <f t="shared" si="9"/>
        <v>0</v>
      </c>
      <c r="I49" s="456" t="str">
        <f t="shared" si="10"/>
        <v>0K</v>
      </c>
      <c r="J49" s="457"/>
      <c r="K49" s="1540"/>
      <c r="L49" s="1541"/>
      <c r="M49" s="1541"/>
      <c r="N49" s="1542"/>
      <c r="O49" s="1543"/>
      <c r="P49" s="1543"/>
      <c r="Q49" s="1543"/>
      <c r="R49" s="1544"/>
      <c r="S49" s="1100"/>
      <c r="T49" s="1100"/>
      <c r="U49" s="1103"/>
      <c r="V49" s="1106"/>
      <c r="W49" s="1100"/>
      <c r="X49" s="1100"/>
      <c r="Y49" s="1100"/>
      <c r="Z49" s="1100"/>
      <c r="AA49" s="1146"/>
      <c r="AB49" s="1147"/>
      <c r="AC49" s="30"/>
      <c r="AD49" s="244">
        <f>IF($C49=0,COUNTA($C$8:$C48),COUNTA($C$8:$C49))</f>
        <v>2</v>
      </c>
      <c r="AF49" s="59"/>
      <c r="AG49" s="56"/>
    </row>
    <row r="50" spans="1:33" ht="19.899999999999999" hidden="1" customHeight="1" thickTop="1" thickBot="1">
      <c r="A50" s="1491"/>
      <c r="B50" s="1531"/>
      <c r="C50" s="1497"/>
      <c r="D50" s="1500"/>
      <c r="E50" s="1513"/>
      <c r="F50" s="422"/>
      <c r="G50" s="456"/>
      <c r="H50" s="456">
        <f t="shared" si="9"/>
        <v>0</v>
      </c>
      <c r="I50" s="456" t="str">
        <f t="shared" si="10"/>
        <v>0K</v>
      </c>
      <c r="J50" s="457"/>
      <c r="K50" s="1540"/>
      <c r="L50" s="1541"/>
      <c r="M50" s="1541"/>
      <c r="N50" s="1542"/>
      <c r="O50" s="1543"/>
      <c r="P50" s="1543"/>
      <c r="Q50" s="1543"/>
      <c r="R50" s="1544"/>
      <c r="S50" s="1100"/>
      <c r="T50" s="1100"/>
      <c r="U50" s="1103"/>
      <c r="V50" s="1106"/>
      <c r="W50" s="1100"/>
      <c r="X50" s="1100"/>
      <c r="Y50" s="1100"/>
      <c r="Z50" s="1100"/>
      <c r="AA50" s="1146"/>
      <c r="AB50" s="1147"/>
      <c r="AC50" s="30"/>
      <c r="AD50" s="244">
        <f>IF($C50=0,COUNTA($C$8:$C49),COUNTA($C$8:$C50))</f>
        <v>2</v>
      </c>
      <c r="AF50" s="59"/>
      <c r="AG50" s="56"/>
    </row>
    <row r="51" spans="1:33" ht="19.899999999999999" hidden="1" customHeight="1" thickTop="1" thickBot="1">
      <c r="A51" s="1491"/>
      <c r="B51" s="1531"/>
      <c r="C51" s="1497"/>
      <c r="D51" s="1500"/>
      <c r="E51" s="1513"/>
      <c r="F51" s="422"/>
      <c r="G51" s="456"/>
      <c r="H51" s="456">
        <f t="shared" si="9"/>
        <v>0</v>
      </c>
      <c r="I51" s="456" t="str">
        <f t="shared" si="10"/>
        <v>0K</v>
      </c>
      <c r="J51" s="457"/>
      <c r="K51" s="1540"/>
      <c r="L51" s="1541"/>
      <c r="M51" s="1541"/>
      <c r="N51" s="1542"/>
      <c r="O51" s="1543"/>
      <c r="P51" s="1543"/>
      <c r="Q51" s="1543"/>
      <c r="R51" s="1544"/>
      <c r="S51" s="1100"/>
      <c r="T51" s="1100"/>
      <c r="U51" s="1103"/>
      <c r="V51" s="1106"/>
      <c r="W51" s="1100"/>
      <c r="X51" s="1100"/>
      <c r="Y51" s="1100"/>
      <c r="Z51" s="1100"/>
      <c r="AA51" s="1146"/>
      <c r="AB51" s="1147"/>
      <c r="AC51" s="30"/>
      <c r="AD51" s="244">
        <f>IF($C51=0,COUNTA($C$8:$C50),COUNTA($C$8:$C51))</f>
        <v>2</v>
      </c>
      <c r="AF51" s="59"/>
      <c r="AG51" s="56"/>
    </row>
    <row r="52" spans="1:33" ht="19.899999999999999" hidden="1" customHeight="1" thickTop="1" thickBot="1">
      <c r="A52" s="1491"/>
      <c r="B52" s="1531"/>
      <c r="C52" s="1497"/>
      <c r="D52" s="1500"/>
      <c r="E52" s="1513"/>
      <c r="F52" s="422"/>
      <c r="G52" s="456"/>
      <c r="H52" s="456">
        <f t="shared" si="9"/>
        <v>0</v>
      </c>
      <c r="I52" s="456" t="str">
        <f t="shared" si="10"/>
        <v>0K</v>
      </c>
      <c r="J52" s="457"/>
      <c r="K52" s="1540"/>
      <c r="L52" s="1541"/>
      <c r="M52" s="1541"/>
      <c r="N52" s="1542"/>
      <c r="O52" s="1543"/>
      <c r="P52" s="1543"/>
      <c r="Q52" s="1543"/>
      <c r="R52" s="1544"/>
      <c r="S52" s="1100"/>
      <c r="T52" s="1100"/>
      <c r="U52" s="1103"/>
      <c r="V52" s="1106"/>
      <c r="W52" s="1100"/>
      <c r="X52" s="1100"/>
      <c r="Y52" s="1100"/>
      <c r="Z52" s="1100"/>
      <c r="AA52" s="1146"/>
      <c r="AB52" s="1147"/>
      <c r="AC52" s="30"/>
      <c r="AD52" s="244">
        <f>IF($C52=0,COUNTA($C$8:$C51),COUNTA($C$8:$C52))</f>
        <v>2</v>
      </c>
      <c r="AF52" s="59"/>
      <c r="AG52" s="56"/>
    </row>
    <row r="53" spans="1:33" ht="19.899999999999999" hidden="1" customHeight="1" thickTop="1" thickBot="1">
      <c r="A53" s="1491"/>
      <c r="B53" s="1531"/>
      <c r="C53" s="1497"/>
      <c r="D53" s="1500"/>
      <c r="E53" s="1513"/>
      <c r="F53" s="422"/>
      <c r="G53" s="456"/>
      <c r="H53" s="456">
        <f t="shared" si="9"/>
        <v>0</v>
      </c>
      <c r="I53" s="456" t="str">
        <f t="shared" si="10"/>
        <v>0K</v>
      </c>
      <c r="J53" s="457"/>
      <c r="K53" s="1540"/>
      <c r="L53" s="1541"/>
      <c r="M53" s="1541"/>
      <c r="N53" s="1542"/>
      <c r="O53" s="1543"/>
      <c r="P53" s="1543"/>
      <c r="Q53" s="1543"/>
      <c r="R53" s="1544"/>
      <c r="S53" s="1100"/>
      <c r="T53" s="1100"/>
      <c r="U53" s="1103"/>
      <c r="V53" s="1106"/>
      <c r="W53" s="1100"/>
      <c r="X53" s="1100"/>
      <c r="Y53" s="1100"/>
      <c r="Z53" s="1100"/>
      <c r="AA53" s="1146"/>
      <c r="AB53" s="1147"/>
      <c r="AC53" s="30"/>
      <c r="AD53" s="244">
        <f>IF($C53=0,COUNTA($C$8:$C52),COUNTA($C$8:$C53))</f>
        <v>2</v>
      </c>
      <c r="AF53" s="59"/>
      <c r="AG53" s="56"/>
    </row>
    <row r="54" spans="1:33" ht="19.899999999999999" hidden="1" customHeight="1" thickTop="1" thickBot="1">
      <c r="A54" s="1491"/>
      <c r="B54" s="1531"/>
      <c r="C54" s="1533"/>
      <c r="D54" s="1500"/>
      <c r="E54" s="1503"/>
      <c r="F54" s="440"/>
      <c r="G54" s="440"/>
      <c r="H54" s="440">
        <f t="shared" si="9"/>
        <v>0</v>
      </c>
      <c r="I54" s="459" t="str">
        <f t="shared" si="10"/>
        <v>0K</v>
      </c>
      <c r="J54" s="442"/>
      <c r="K54" s="1505"/>
      <c r="L54" s="1541"/>
      <c r="M54" s="1541"/>
      <c r="N54" s="1542"/>
      <c r="O54" s="1543"/>
      <c r="P54" s="1543"/>
      <c r="Q54" s="1543"/>
      <c r="R54" s="1544"/>
      <c r="S54" s="1100"/>
      <c r="T54" s="1100"/>
      <c r="U54" s="1103"/>
      <c r="V54" s="1106"/>
      <c r="W54" s="1100"/>
      <c r="X54" s="1100"/>
      <c r="Y54" s="1100"/>
      <c r="Z54" s="1100"/>
      <c r="AA54" s="1146"/>
      <c r="AB54" s="1147"/>
      <c r="AC54" s="30"/>
      <c r="AD54" s="244">
        <f>IF($C54=0,COUNTA($C$8:$C53),COUNTA($C$8:$C54))</f>
        <v>2</v>
      </c>
      <c r="AF54" s="59"/>
      <c r="AG54" s="56"/>
    </row>
    <row r="55" spans="1:33" ht="19.899999999999999" customHeight="1" thickTop="1" thickBot="1">
      <c r="A55" s="1491"/>
      <c r="B55" s="1531"/>
      <c r="C55" s="1533"/>
      <c r="D55" s="1500"/>
      <c r="E55" s="1502" t="s">
        <v>989</v>
      </c>
      <c r="F55" s="410" t="s">
        <v>946</v>
      </c>
      <c r="G55" s="399">
        <v>89</v>
      </c>
      <c r="H55" s="429">
        <f t="shared" si="9"/>
        <v>121</v>
      </c>
      <c r="I55" s="429" t="str">
        <f t="shared" si="10"/>
        <v>121K</v>
      </c>
      <c r="J55" s="430"/>
      <c r="K55" s="1539" t="s">
        <v>935</v>
      </c>
      <c r="L55" s="1541"/>
      <c r="M55" s="1541"/>
      <c r="N55" s="1542"/>
      <c r="O55" s="1543"/>
      <c r="P55" s="1543"/>
      <c r="Q55" s="1543"/>
      <c r="R55" s="1544"/>
      <c r="S55" s="1099"/>
      <c r="T55" s="1099"/>
      <c r="U55" s="1102"/>
      <c r="V55" s="1105"/>
      <c r="W55" s="1099"/>
      <c r="X55" s="1099"/>
      <c r="Y55" s="1099"/>
      <c r="Z55" s="1099"/>
      <c r="AA55" s="1146"/>
      <c r="AB55" s="1147"/>
      <c r="AC55" s="30"/>
      <c r="AD55" s="244">
        <f>IF($C55=0,COUNTA($C$8:$C54),COUNTA($C$8:$C55))</f>
        <v>2</v>
      </c>
      <c r="AF55" s="59"/>
      <c r="AG55" s="56"/>
    </row>
    <row r="56" spans="1:33" ht="19.899999999999999" customHeight="1" thickTop="1" thickBot="1">
      <c r="A56" s="1491"/>
      <c r="B56" s="1531"/>
      <c r="C56" s="1533"/>
      <c r="D56" s="1500"/>
      <c r="E56" s="1513"/>
      <c r="F56" s="412" t="s">
        <v>947</v>
      </c>
      <c r="G56" s="422">
        <v>15</v>
      </c>
      <c r="H56" s="460">
        <f>MROUND(INDEX($C:$C,MATCH(AD56,$AD:$AD,0))*G56/1000,3)</f>
        <v>21</v>
      </c>
      <c r="I56" s="460" t="str">
        <f t="shared" si="10"/>
        <v>21K</v>
      </c>
      <c r="J56" s="461"/>
      <c r="K56" s="1511"/>
      <c r="L56" s="1541"/>
      <c r="M56" s="1541"/>
      <c r="N56" s="1542"/>
      <c r="O56" s="1543"/>
      <c r="P56" s="1543"/>
      <c r="Q56" s="1543"/>
      <c r="R56" s="1544"/>
      <c r="S56" s="1100"/>
      <c r="T56" s="1100"/>
      <c r="U56" s="1103"/>
      <c r="V56" s="1106"/>
      <c r="W56" s="1100"/>
      <c r="X56" s="1100"/>
      <c r="Y56" s="1100"/>
      <c r="Z56" s="1100"/>
      <c r="AA56" s="1146"/>
      <c r="AB56" s="1147"/>
      <c r="AC56" s="30"/>
      <c r="AD56" s="244">
        <f>IF($C56=0,COUNTA($C$8:$C55),COUNTA($C$8:$C56))</f>
        <v>2</v>
      </c>
      <c r="AF56" s="59"/>
      <c r="AG56" s="56"/>
    </row>
    <row r="57" spans="1:33" ht="19.899999999999999" customHeight="1" thickTop="1" thickBot="1">
      <c r="A57" s="1491"/>
      <c r="B57" s="1531"/>
      <c r="C57" s="1533"/>
      <c r="D57" s="1500"/>
      <c r="E57" s="1513"/>
      <c r="F57" s="412" t="s">
        <v>948</v>
      </c>
      <c r="G57" s="422">
        <v>4</v>
      </c>
      <c r="H57" s="460">
        <f t="shared" ref="H57:H65" si="11">MROUND(INDEX($C:$C,MATCH(AD57,$AD:$AD,0))*G57/1000,1)</f>
        <v>5</v>
      </c>
      <c r="I57" s="460" t="str">
        <f t="shared" si="10"/>
        <v>5K</v>
      </c>
      <c r="J57" s="461"/>
      <c r="K57" s="1511"/>
      <c r="L57" s="1541"/>
      <c r="M57" s="1541"/>
      <c r="N57" s="1542"/>
      <c r="O57" s="1543"/>
      <c r="P57" s="1543"/>
      <c r="Q57" s="1543"/>
      <c r="R57" s="1544"/>
      <c r="S57" s="1100"/>
      <c r="T57" s="1100"/>
      <c r="U57" s="1103"/>
      <c r="V57" s="1106"/>
      <c r="W57" s="1100"/>
      <c r="X57" s="1100"/>
      <c r="Y57" s="1100"/>
      <c r="Z57" s="1100"/>
      <c r="AA57" s="1146"/>
      <c r="AB57" s="1147"/>
      <c r="AC57" s="30"/>
      <c r="AD57" s="244">
        <f>IF($C57=0,COUNTA($C$8:$C56),COUNTA($C$8:$C57))</f>
        <v>2</v>
      </c>
      <c r="AF57" s="59"/>
      <c r="AG57" s="56"/>
    </row>
    <row r="58" spans="1:33" ht="19.899999999999999" customHeight="1" thickTop="1" thickBot="1">
      <c r="A58" s="1491"/>
      <c r="B58" s="1531"/>
      <c r="C58" s="1533"/>
      <c r="D58" s="1500"/>
      <c r="E58" s="1513"/>
      <c r="F58" s="412" t="s">
        <v>949</v>
      </c>
      <c r="G58" s="422">
        <v>4</v>
      </c>
      <c r="H58" s="460">
        <f t="shared" si="11"/>
        <v>5</v>
      </c>
      <c r="I58" s="460" t="s">
        <v>531</v>
      </c>
      <c r="J58" s="461"/>
      <c r="K58" s="1511"/>
      <c r="L58" s="1541"/>
      <c r="M58" s="1541"/>
      <c r="N58" s="1542"/>
      <c r="O58" s="1543"/>
      <c r="P58" s="1543"/>
      <c r="Q58" s="1543"/>
      <c r="R58" s="1544"/>
      <c r="S58" s="1100"/>
      <c r="T58" s="1100"/>
      <c r="U58" s="1103"/>
      <c r="V58" s="1106"/>
      <c r="W58" s="1100"/>
      <c r="X58" s="1100"/>
      <c r="Y58" s="1100"/>
      <c r="Z58" s="1100"/>
      <c r="AA58" s="1146"/>
      <c r="AB58" s="1147"/>
      <c r="AC58" s="30"/>
      <c r="AD58" s="244">
        <f>IF($C58=0,COUNTA($C$8:$C57),COUNTA($C$8:$C58))</f>
        <v>2</v>
      </c>
      <c r="AF58" s="59"/>
      <c r="AG58" s="56"/>
    </row>
    <row r="59" spans="1:33" ht="19.899999999999999" customHeight="1" thickTop="1" thickBot="1">
      <c r="A59" s="1491"/>
      <c r="B59" s="1531"/>
      <c r="C59" s="1533"/>
      <c r="D59" s="1500"/>
      <c r="E59" s="1513"/>
      <c r="F59" s="205" t="s">
        <v>964</v>
      </c>
      <c r="G59" s="157">
        <v>1</v>
      </c>
      <c r="H59" s="197">
        <f t="shared" si="11"/>
        <v>1</v>
      </c>
      <c r="I59" s="197" t="str">
        <f t="shared" si="10"/>
        <v>1K</v>
      </c>
      <c r="J59" s="461"/>
      <c r="K59" s="1511"/>
      <c r="L59" s="1541"/>
      <c r="M59" s="1541"/>
      <c r="N59" s="1542"/>
      <c r="O59" s="1543"/>
      <c r="P59" s="1543"/>
      <c r="Q59" s="1543"/>
      <c r="R59" s="1544"/>
      <c r="S59" s="1100"/>
      <c r="T59" s="1100"/>
      <c r="U59" s="1103"/>
      <c r="V59" s="1106"/>
      <c r="W59" s="1100"/>
      <c r="X59" s="1100"/>
      <c r="Y59" s="1100"/>
      <c r="Z59" s="1100"/>
      <c r="AA59" s="1146"/>
      <c r="AB59" s="1147"/>
      <c r="AC59" s="30"/>
      <c r="AD59" s="244">
        <f>IF($C59=0,COUNTA($C$8:$C57),COUNTA($C$8:$C59))</f>
        <v>2</v>
      </c>
      <c r="AF59" s="59"/>
      <c r="AG59" s="56"/>
    </row>
    <row r="60" spans="1:33" ht="19.899999999999999" customHeight="1" thickTop="1" thickBot="1">
      <c r="A60" s="1491"/>
      <c r="B60" s="1531"/>
      <c r="C60" s="1533"/>
      <c r="D60" s="1500"/>
      <c r="E60" s="1513"/>
      <c r="F60" s="422" t="s">
        <v>950</v>
      </c>
      <c r="G60" s="422">
        <v>1.5</v>
      </c>
      <c r="H60" s="460">
        <f t="shared" si="11"/>
        <v>2</v>
      </c>
      <c r="I60" s="460" t="str">
        <f t="shared" si="10"/>
        <v>2K</v>
      </c>
      <c r="J60" s="461"/>
      <c r="K60" s="1511"/>
      <c r="L60" s="1541"/>
      <c r="M60" s="1541"/>
      <c r="N60" s="1542"/>
      <c r="O60" s="1543"/>
      <c r="P60" s="1543"/>
      <c r="Q60" s="1543"/>
      <c r="R60" s="1544"/>
      <c r="S60" s="1100"/>
      <c r="T60" s="1100"/>
      <c r="U60" s="1103"/>
      <c r="V60" s="1106"/>
      <c r="W60" s="1100"/>
      <c r="X60" s="1100"/>
      <c r="Y60" s="1100"/>
      <c r="Z60" s="1100"/>
      <c r="AA60" s="1146"/>
      <c r="AB60" s="1147"/>
      <c r="AC60" s="30"/>
      <c r="AD60" s="244">
        <f>IF($C60=0,COUNTA($C$8:$C59),COUNTA($C$8:$C60))</f>
        <v>2</v>
      </c>
      <c r="AF60" s="59"/>
      <c r="AG60" s="56"/>
    </row>
    <row r="61" spans="1:33" ht="19.899999999999999" hidden="1" customHeight="1" thickTop="1" thickBot="1">
      <c r="A61" s="1491"/>
      <c r="B61" s="1531"/>
      <c r="C61" s="1533"/>
      <c r="D61" s="1500"/>
      <c r="E61" s="1513"/>
      <c r="F61" s="422"/>
      <c r="G61" s="422"/>
      <c r="H61" s="460">
        <f t="shared" si="11"/>
        <v>0</v>
      </c>
      <c r="I61" s="460" t="str">
        <f t="shared" si="10"/>
        <v>0K</v>
      </c>
      <c r="J61" s="461"/>
      <c r="K61" s="1511"/>
      <c r="L61" s="1541"/>
      <c r="M61" s="1541"/>
      <c r="N61" s="1542"/>
      <c r="O61" s="1543"/>
      <c r="P61" s="1543"/>
      <c r="Q61" s="1543"/>
      <c r="R61" s="1544"/>
      <c r="S61" s="1100"/>
      <c r="T61" s="1100"/>
      <c r="U61" s="1103"/>
      <c r="V61" s="1106"/>
      <c r="W61" s="1100"/>
      <c r="X61" s="1100"/>
      <c r="Y61" s="1100"/>
      <c r="Z61" s="1100"/>
      <c r="AA61" s="1146"/>
      <c r="AB61" s="1147"/>
      <c r="AC61" s="30"/>
      <c r="AD61" s="244">
        <f>IF($C61=0,COUNTA($C$8:$C60),COUNTA($C$8:$C61))</f>
        <v>2</v>
      </c>
      <c r="AF61" s="59"/>
      <c r="AG61" s="56"/>
    </row>
    <row r="62" spans="1:33" ht="19.899999999999999" hidden="1" customHeight="1" thickTop="1" thickBot="1">
      <c r="A62" s="1491"/>
      <c r="B62" s="1531"/>
      <c r="C62" s="1533"/>
      <c r="D62" s="1500"/>
      <c r="E62" s="1513"/>
      <c r="F62" s="422"/>
      <c r="G62" s="422"/>
      <c r="H62" s="460">
        <f t="shared" si="11"/>
        <v>0</v>
      </c>
      <c r="I62" s="460" t="str">
        <f t="shared" si="10"/>
        <v>0K</v>
      </c>
      <c r="J62" s="461"/>
      <c r="K62" s="1511"/>
      <c r="L62" s="1541"/>
      <c r="M62" s="1541"/>
      <c r="N62" s="1542"/>
      <c r="O62" s="1543"/>
      <c r="P62" s="1543"/>
      <c r="Q62" s="1543"/>
      <c r="R62" s="1544"/>
      <c r="S62" s="1100"/>
      <c r="T62" s="1100"/>
      <c r="U62" s="1103"/>
      <c r="V62" s="1106"/>
      <c r="W62" s="1100"/>
      <c r="X62" s="1100"/>
      <c r="Y62" s="1100"/>
      <c r="Z62" s="1100"/>
      <c r="AA62" s="1146"/>
      <c r="AB62" s="1147"/>
      <c r="AC62" s="30"/>
      <c r="AD62" s="244">
        <f>IF($C62=0,COUNTA($C$8:$C61),COUNTA($C$8:$C62))</f>
        <v>2</v>
      </c>
      <c r="AF62" s="59"/>
      <c r="AG62" s="56"/>
    </row>
    <row r="63" spans="1:33" ht="19.899999999999999" hidden="1" customHeight="1" thickTop="1" thickBot="1">
      <c r="A63" s="1491"/>
      <c r="B63" s="1531"/>
      <c r="C63" s="1533"/>
      <c r="D63" s="1500"/>
      <c r="E63" s="1513"/>
      <c r="F63" s="422"/>
      <c r="G63" s="422"/>
      <c r="H63" s="460">
        <f t="shared" si="11"/>
        <v>0</v>
      </c>
      <c r="I63" s="460" t="str">
        <f t="shared" si="10"/>
        <v>0K</v>
      </c>
      <c r="J63" s="461"/>
      <c r="K63" s="1511"/>
      <c r="L63" s="1541"/>
      <c r="M63" s="1541"/>
      <c r="N63" s="1542"/>
      <c r="O63" s="1543"/>
      <c r="P63" s="1543"/>
      <c r="Q63" s="1543"/>
      <c r="R63" s="1544"/>
      <c r="S63" s="1100"/>
      <c r="T63" s="1100"/>
      <c r="U63" s="1103"/>
      <c r="V63" s="1106"/>
      <c r="W63" s="1100"/>
      <c r="X63" s="1100"/>
      <c r="Y63" s="1100"/>
      <c r="Z63" s="1100"/>
      <c r="AA63" s="1146"/>
      <c r="AB63" s="1147"/>
      <c r="AC63" s="30"/>
      <c r="AD63" s="244">
        <f>IF($C63=0,COUNTA($C$8:$C62),COUNTA($C$8:$C63))</f>
        <v>2</v>
      </c>
      <c r="AF63" s="59"/>
      <c r="AG63" s="56"/>
    </row>
    <row r="64" spans="1:33" ht="19.899999999999999" hidden="1" customHeight="1" thickTop="1" thickBot="1">
      <c r="A64" s="1491"/>
      <c r="B64" s="1531"/>
      <c r="C64" s="1533"/>
      <c r="D64" s="1500"/>
      <c r="E64" s="1513"/>
      <c r="F64" s="422"/>
      <c r="G64" s="422"/>
      <c r="H64" s="460">
        <f t="shared" si="11"/>
        <v>0</v>
      </c>
      <c r="I64" s="460" t="str">
        <f t="shared" si="10"/>
        <v>0K</v>
      </c>
      <c r="J64" s="461"/>
      <c r="K64" s="1511"/>
      <c r="L64" s="1541"/>
      <c r="M64" s="1541"/>
      <c r="N64" s="1542"/>
      <c r="O64" s="1543"/>
      <c r="P64" s="1543"/>
      <c r="Q64" s="1543"/>
      <c r="R64" s="1544"/>
      <c r="S64" s="1100"/>
      <c r="T64" s="1100"/>
      <c r="U64" s="1103"/>
      <c r="V64" s="1106"/>
      <c r="W64" s="1100"/>
      <c r="X64" s="1100"/>
      <c r="Y64" s="1100"/>
      <c r="Z64" s="1100"/>
      <c r="AA64" s="1146"/>
      <c r="AB64" s="1147"/>
      <c r="AC64" s="30"/>
      <c r="AD64" s="244">
        <f>IF($C64=0,COUNTA($C$8:$C63),COUNTA($C$8:$C64))</f>
        <v>2</v>
      </c>
      <c r="AF64" s="59"/>
      <c r="AG64" s="56"/>
    </row>
    <row r="65" spans="1:33" ht="19.899999999999999" hidden="1" customHeight="1" thickTop="1" thickBot="1">
      <c r="A65" s="1491"/>
      <c r="B65" s="1531"/>
      <c r="C65" s="1533"/>
      <c r="D65" s="1500"/>
      <c r="E65" s="1503"/>
      <c r="F65" s="422"/>
      <c r="G65" s="422"/>
      <c r="H65" s="460">
        <f t="shared" si="11"/>
        <v>0</v>
      </c>
      <c r="I65" s="460" t="str">
        <f t="shared" si="10"/>
        <v>0K</v>
      </c>
      <c r="J65" s="461"/>
      <c r="K65" s="1511"/>
      <c r="L65" s="1541"/>
      <c r="M65" s="1541"/>
      <c r="N65" s="1542"/>
      <c r="O65" s="1543"/>
      <c r="P65" s="1543"/>
      <c r="Q65" s="1543"/>
      <c r="R65" s="1544"/>
      <c r="S65" s="1101"/>
      <c r="T65" s="1101"/>
      <c r="U65" s="1104"/>
      <c r="V65" s="1107"/>
      <c r="W65" s="1101"/>
      <c r="X65" s="1101"/>
      <c r="Y65" s="1101"/>
      <c r="Z65" s="1101"/>
      <c r="AA65" s="1146"/>
      <c r="AB65" s="1147"/>
      <c r="AC65" s="30"/>
      <c r="AD65" s="244">
        <f>IF($C65=0,COUNTA($C$8:$C64),COUNTA($C$8:$C65))</f>
        <v>2</v>
      </c>
      <c r="AF65" s="59"/>
      <c r="AG65" s="56"/>
    </row>
    <row r="66" spans="1:33" ht="19.899999999999999" customHeight="1" thickTop="1" thickBot="1">
      <c r="A66" s="1491"/>
      <c r="B66" s="1531"/>
      <c r="C66" s="1533"/>
      <c r="D66" s="1500"/>
      <c r="E66" s="1502" t="s">
        <v>99</v>
      </c>
      <c r="F66" s="429" t="s">
        <v>324</v>
      </c>
      <c r="G66" s="429">
        <v>70</v>
      </c>
      <c r="H66" s="429">
        <f>IF(MROUND(INDEX($C:$C,MATCH(AD66,$AD:$AD,0))*G66/1000,1)&gt;90,90,MROUND(INDEX($C:$C,MATCH(AD66,$AD:$AD,0))*G66/1000,1))</f>
        <v>90</v>
      </c>
      <c r="I66" s="429" t="s">
        <v>559</v>
      </c>
      <c r="J66" s="430"/>
      <c r="K66" s="1527" t="s">
        <v>76</v>
      </c>
      <c r="L66" s="1541"/>
      <c r="M66" s="1541"/>
      <c r="N66" s="1542"/>
      <c r="O66" s="1543"/>
      <c r="P66" s="1543"/>
      <c r="Q66" s="1543"/>
      <c r="R66" s="1544"/>
      <c r="S66" s="1099"/>
      <c r="T66" s="1099"/>
      <c r="U66" s="1102"/>
      <c r="V66" s="1105"/>
      <c r="W66" s="1099"/>
      <c r="X66" s="1099"/>
      <c r="Y66" s="1099"/>
      <c r="Z66" s="1099"/>
      <c r="AA66" s="1146"/>
      <c r="AB66" s="1147"/>
      <c r="AC66" s="30"/>
      <c r="AD66" s="244">
        <f>IF($C66=0,COUNTA($C$8:$C65),COUNTA($C$8:$C66))</f>
        <v>2</v>
      </c>
      <c r="AF66" s="59"/>
      <c r="AG66" s="56"/>
    </row>
    <row r="67" spans="1:33" ht="19.899999999999999" customHeight="1" thickTop="1" thickBot="1">
      <c r="A67" s="1491"/>
      <c r="B67" s="1531"/>
      <c r="C67" s="1533"/>
      <c r="D67" s="1500"/>
      <c r="E67" s="1503"/>
      <c r="F67" s="431" t="s">
        <v>100</v>
      </c>
      <c r="G67" s="431">
        <v>0.4</v>
      </c>
      <c r="H67" s="432">
        <f>MROUND(INDEX($C:$C,MATCH(AD67,$AD:$AD,0))*G67/1000,0.1)</f>
        <v>0.5</v>
      </c>
      <c r="I67" s="432" t="str">
        <f>H67&amp;+"K"</f>
        <v>0.5K</v>
      </c>
      <c r="J67" s="428"/>
      <c r="K67" s="1528"/>
      <c r="L67" s="1541"/>
      <c r="M67" s="1541"/>
      <c r="N67" s="1542"/>
      <c r="O67" s="1543"/>
      <c r="P67" s="1543"/>
      <c r="Q67" s="1543"/>
      <c r="R67" s="1544"/>
      <c r="S67" s="1101"/>
      <c r="T67" s="1101"/>
      <c r="U67" s="1104"/>
      <c r="V67" s="1107"/>
      <c r="W67" s="1101"/>
      <c r="X67" s="1101"/>
      <c r="Y67" s="1101"/>
      <c r="Z67" s="1101"/>
      <c r="AA67" s="1146"/>
      <c r="AB67" s="1147"/>
      <c r="AC67" s="30"/>
      <c r="AD67" s="244">
        <f>IF($C67=0,COUNTA($C$8:$C66),COUNTA($C$8:$C67))</f>
        <v>2</v>
      </c>
      <c r="AF67" s="59"/>
      <c r="AG67" s="56"/>
    </row>
    <row r="68" spans="1:33" ht="19.899999999999999" customHeight="1" thickTop="1" thickBot="1">
      <c r="A68" s="1491"/>
      <c r="B68" s="1531"/>
      <c r="C68" s="1533"/>
      <c r="D68" s="1500"/>
      <c r="E68" s="1513" t="s">
        <v>977</v>
      </c>
      <c r="F68" s="462" t="s">
        <v>295</v>
      </c>
      <c r="G68" s="462">
        <v>9</v>
      </c>
      <c r="H68" s="463">
        <f t="shared" ref="H68:H73" si="12">MROUND(INDEX($C:$C,MATCH(AD68,$AD:$AD,0))*G68/1000,1)</f>
        <v>12</v>
      </c>
      <c r="I68" s="409" t="str">
        <f>H68&amp;+"K"</f>
        <v>12K</v>
      </c>
      <c r="J68" s="442"/>
      <c r="K68" s="1511" t="s">
        <v>328</v>
      </c>
      <c r="L68" s="1541"/>
      <c r="M68" s="1541"/>
      <c r="N68" s="1542"/>
      <c r="O68" s="1543"/>
      <c r="P68" s="1543"/>
      <c r="Q68" s="1543"/>
      <c r="R68" s="1544"/>
      <c r="S68" s="1099"/>
      <c r="T68" s="1099"/>
      <c r="U68" s="1102"/>
      <c r="V68" s="1105"/>
      <c r="W68" s="1099"/>
      <c r="X68" s="1099"/>
      <c r="Y68" s="1099"/>
      <c r="Z68" s="1099"/>
      <c r="AA68" s="1146"/>
      <c r="AB68" s="1147"/>
      <c r="AC68" s="30"/>
      <c r="AD68" s="244">
        <f>IF($C68=0,COUNTA($C$8:$C67),COUNTA($C$8:$C68))</f>
        <v>2</v>
      </c>
      <c r="AF68" s="59"/>
      <c r="AG68" s="56"/>
    </row>
    <row r="69" spans="1:33" ht="19.899999999999999" customHeight="1" thickTop="1" thickBot="1">
      <c r="A69" s="1491"/>
      <c r="B69" s="1531"/>
      <c r="C69" s="1533"/>
      <c r="D69" s="1500"/>
      <c r="E69" s="1513"/>
      <c r="F69" s="252" t="s">
        <v>110</v>
      </c>
      <c r="G69" s="252">
        <v>6</v>
      </c>
      <c r="H69" s="464">
        <f t="shared" si="12"/>
        <v>8</v>
      </c>
      <c r="I69" s="411" t="str">
        <f t="shared" ref="I69:I70" si="13">H69&amp;+"K"</f>
        <v>8K</v>
      </c>
      <c r="J69" s="423"/>
      <c r="K69" s="1511"/>
      <c r="L69" s="1541"/>
      <c r="M69" s="1541"/>
      <c r="N69" s="1542"/>
      <c r="O69" s="1543"/>
      <c r="P69" s="1543"/>
      <c r="Q69" s="1543"/>
      <c r="R69" s="1544"/>
      <c r="S69" s="1100"/>
      <c r="T69" s="1100"/>
      <c r="U69" s="1103"/>
      <c r="V69" s="1106"/>
      <c r="W69" s="1100"/>
      <c r="X69" s="1100"/>
      <c r="Y69" s="1100"/>
      <c r="Z69" s="1100"/>
      <c r="AA69" s="1146"/>
      <c r="AB69" s="1147"/>
      <c r="AC69" s="30"/>
      <c r="AD69" s="244">
        <f>IF($C69=0,COUNTA($C$8:$C68),COUNTA($C$8:$C69))</f>
        <v>2</v>
      </c>
      <c r="AF69" s="59"/>
      <c r="AG69" s="56"/>
    </row>
    <row r="70" spans="1:33" ht="19.899999999999999" customHeight="1" thickTop="1" thickBot="1">
      <c r="A70" s="1491"/>
      <c r="B70" s="1531"/>
      <c r="C70" s="1533"/>
      <c r="D70" s="1500"/>
      <c r="E70" s="1545"/>
      <c r="F70" s="252" t="s">
        <v>670</v>
      </c>
      <c r="G70" s="252">
        <v>26</v>
      </c>
      <c r="H70" s="464">
        <f t="shared" si="12"/>
        <v>35</v>
      </c>
      <c r="I70" s="411" t="str">
        <f t="shared" si="13"/>
        <v>35K</v>
      </c>
      <c r="J70" s="423"/>
      <c r="K70" s="1511"/>
      <c r="L70" s="1541"/>
      <c r="M70" s="1541"/>
      <c r="N70" s="1542"/>
      <c r="O70" s="1543"/>
      <c r="P70" s="1543"/>
      <c r="Q70" s="1543"/>
      <c r="R70" s="1544"/>
      <c r="S70" s="1100"/>
      <c r="T70" s="1100"/>
      <c r="U70" s="1103"/>
      <c r="V70" s="1106"/>
      <c r="W70" s="1100"/>
      <c r="X70" s="1100"/>
      <c r="Y70" s="1100"/>
      <c r="Z70" s="1100"/>
      <c r="AA70" s="1146"/>
      <c r="AB70" s="1147"/>
      <c r="AC70" s="30"/>
      <c r="AD70" s="244">
        <f>IF($C70=0,COUNTA($C$8:$C69),COUNTA($C$8:$C70))</f>
        <v>2</v>
      </c>
      <c r="AF70" s="59"/>
      <c r="AG70" s="56"/>
    </row>
    <row r="71" spans="1:33" ht="19.899999999999999" customHeight="1" thickTop="1" thickBot="1">
      <c r="A71" s="1491"/>
      <c r="B71" s="1531"/>
      <c r="C71" s="1533"/>
      <c r="D71" s="1500"/>
      <c r="E71" s="1545"/>
      <c r="F71" s="252" t="s">
        <v>111</v>
      </c>
      <c r="G71" s="252"/>
      <c r="H71" s="464">
        <f t="shared" si="12"/>
        <v>0</v>
      </c>
      <c r="I71" s="411" t="s">
        <v>103</v>
      </c>
      <c r="J71" s="423"/>
      <c r="K71" s="1511"/>
      <c r="L71" s="1541"/>
      <c r="M71" s="1541"/>
      <c r="N71" s="1542"/>
      <c r="O71" s="1543"/>
      <c r="P71" s="1543"/>
      <c r="Q71" s="1543"/>
      <c r="R71" s="1544"/>
      <c r="S71" s="1100"/>
      <c r="T71" s="1100"/>
      <c r="U71" s="1103"/>
      <c r="V71" s="1106"/>
      <c r="W71" s="1100"/>
      <c r="X71" s="1100"/>
      <c r="Y71" s="1100"/>
      <c r="Z71" s="1100"/>
      <c r="AA71" s="1146"/>
      <c r="AB71" s="1147"/>
      <c r="AC71" s="30"/>
      <c r="AD71" s="244">
        <f>IF($C71=0,COUNTA($C$8:$C70),COUNTA($C$8:$C71))</f>
        <v>2</v>
      </c>
      <c r="AF71" s="59"/>
      <c r="AG71" s="56"/>
    </row>
    <row r="72" spans="1:33" ht="19.899999999999999" customHeight="1" thickTop="1" thickBot="1">
      <c r="A72" s="1491"/>
      <c r="B72" s="1531"/>
      <c r="C72" s="1533"/>
      <c r="D72" s="1500"/>
      <c r="E72" s="1545"/>
      <c r="F72" s="252" t="s">
        <v>112</v>
      </c>
      <c r="G72" s="252"/>
      <c r="H72" s="464">
        <f t="shared" si="12"/>
        <v>0</v>
      </c>
      <c r="I72" s="411" t="s">
        <v>376</v>
      </c>
      <c r="J72" s="423"/>
      <c r="K72" s="1511"/>
      <c r="L72" s="1541"/>
      <c r="M72" s="1541"/>
      <c r="N72" s="1542"/>
      <c r="O72" s="1543"/>
      <c r="P72" s="1543"/>
      <c r="Q72" s="1543"/>
      <c r="R72" s="1544"/>
      <c r="S72" s="1100"/>
      <c r="T72" s="1100"/>
      <c r="U72" s="1103"/>
      <c r="V72" s="1106"/>
      <c r="W72" s="1100"/>
      <c r="X72" s="1100"/>
      <c r="Y72" s="1100"/>
      <c r="Z72" s="1100"/>
      <c r="AA72" s="1146"/>
      <c r="AB72" s="1147"/>
      <c r="AC72" s="30"/>
      <c r="AD72" s="244">
        <f>IF($C72=0,COUNTA($C$8:$C71),COUNTA($C$8:$C72))</f>
        <v>2</v>
      </c>
      <c r="AF72" s="59"/>
      <c r="AG72" s="56"/>
    </row>
    <row r="73" spans="1:33" ht="19.899999999999999" customHeight="1" thickTop="1" thickBot="1">
      <c r="A73" s="1491"/>
      <c r="B73" s="1531"/>
      <c r="C73" s="1533"/>
      <c r="D73" s="1500"/>
      <c r="E73" s="1545"/>
      <c r="F73" s="252" t="s">
        <v>1010</v>
      </c>
      <c r="G73" s="252">
        <v>4.5</v>
      </c>
      <c r="H73" s="464">
        <f t="shared" si="12"/>
        <v>6</v>
      </c>
      <c r="I73" s="411" t="str">
        <f t="shared" ref="I73" si="14">H73&amp;+"K"</f>
        <v>6K</v>
      </c>
      <c r="J73" s="423"/>
      <c r="K73" s="1511"/>
      <c r="L73" s="1541"/>
      <c r="M73" s="1541"/>
      <c r="N73" s="1542"/>
      <c r="O73" s="1543"/>
      <c r="P73" s="1543"/>
      <c r="Q73" s="1543"/>
      <c r="R73" s="1544"/>
      <c r="S73" s="1100"/>
      <c r="T73" s="1100"/>
      <c r="U73" s="1103"/>
      <c r="V73" s="1106"/>
      <c r="W73" s="1100"/>
      <c r="X73" s="1100"/>
      <c r="Y73" s="1100"/>
      <c r="Z73" s="1100"/>
      <c r="AA73" s="1146"/>
      <c r="AB73" s="1147"/>
      <c r="AC73" s="30"/>
      <c r="AD73" s="244">
        <f>IF($C73=0,COUNTA($C$8:$C72),COUNTA($C$8:$C73))</f>
        <v>2</v>
      </c>
      <c r="AF73" s="59"/>
      <c r="AG73" s="56"/>
    </row>
    <row r="74" spans="1:33" ht="19.149999999999999" hidden="1" customHeight="1" thickTop="1" thickBot="1">
      <c r="A74" s="1491"/>
      <c r="B74" s="1531"/>
      <c r="C74" s="1533"/>
      <c r="D74" s="1500"/>
      <c r="E74" s="1545"/>
      <c r="F74" s="422"/>
      <c r="G74" s="422"/>
      <c r="H74" s="422"/>
      <c r="I74" s="422"/>
      <c r="J74" s="423"/>
      <c r="K74" s="1511"/>
      <c r="L74" s="1541"/>
      <c r="M74" s="1541"/>
      <c r="N74" s="1542"/>
      <c r="O74" s="1543"/>
      <c r="P74" s="1543"/>
      <c r="Q74" s="1543"/>
      <c r="R74" s="1544"/>
      <c r="S74" s="1100"/>
      <c r="T74" s="1100"/>
      <c r="U74" s="1103"/>
      <c r="V74" s="1106"/>
      <c r="W74" s="1100"/>
      <c r="X74" s="1100"/>
      <c r="Y74" s="1100"/>
      <c r="Z74" s="1100"/>
      <c r="AA74" s="1146"/>
      <c r="AB74" s="1147"/>
      <c r="AC74" s="30"/>
      <c r="AD74" s="244">
        <f>IF($C74=0,COUNTA($C$8:$C73),COUNTA($C$8:$C74))</f>
        <v>2</v>
      </c>
      <c r="AF74" s="59"/>
      <c r="AG74" s="56"/>
    </row>
    <row r="75" spans="1:33" ht="19.149999999999999" hidden="1" customHeight="1" thickTop="1" thickBot="1">
      <c r="A75" s="1491"/>
      <c r="B75" s="1531"/>
      <c r="C75" s="1533"/>
      <c r="D75" s="1500"/>
      <c r="E75" s="1545"/>
      <c r="F75" s="440"/>
      <c r="G75" s="440"/>
      <c r="H75" s="440"/>
      <c r="I75" s="440"/>
      <c r="J75" s="423"/>
      <c r="K75" s="1511"/>
      <c r="L75" s="1541"/>
      <c r="M75" s="1541"/>
      <c r="N75" s="1542"/>
      <c r="O75" s="1543"/>
      <c r="P75" s="1543"/>
      <c r="Q75" s="1543"/>
      <c r="R75" s="1544"/>
      <c r="S75" s="1100"/>
      <c r="T75" s="1100"/>
      <c r="U75" s="1103"/>
      <c r="V75" s="1106"/>
      <c r="W75" s="1100"/>
      <c r="X75" s="1100"/>
      <c r="Y75" s="1100"/>
      <c r="Z75" s="1100"/>
      <c r="AA75" s="1146"/>
      <c r="AB75" s="1147"/>
      <c r="AC75" s="30"/>
      <c r="AD75" s="244">
        <f>IF($C75=0,COUNTA($C$8:$C72),COUNTA($C$8:$C75))</f>
        <v>2</v>
      </c>
      <c r="AF75" s="59"/>
      <c r="AG75" s="56"/>
    </row>
    <row r="76" spans="1:33" ht="19.149999999999999" hidden="1" customHeight="1" thickTop="1" thickBot="1">
      <c r="A76" s="1491"/>
      <c r="B76" s="1531"/>
      <c r="C76" s="1533"/>
      <c r="D76" s="1500"/>
      <c r="E76" s="1545"/>
      <c r="F76" s="422"/>
      <c r="G76" s="422"/>
      <c r="H76" s="422"/>
      <c r="I76" s="422"/>
      <c r="J76" s="423"/>
      <c r="K76" s="1511"/>
      <c r="L76" s="1541"/>
      <c r="M76" s="1541"/>
      <c r="N76" s="1542"/>
      <c r="O76" s="1543"/>
      <c r="P76" s="1543"/>
      <c r="Q76" s="1543"/>
      <c r="R76" s="1544"/>
      <c r="S76" s="1100"/>
      <c r="T76" s="1100"/>
      <c r="U76" s="1103"/>
      <c r="V76" s="1106"/>
      <c r="W76" s="1100"/>
      <c r="X76" s="1100"/>
      <c r="Y76" s="1100"/>
      <c r="Z76" s="1100"/>
      <c r="AA76" s="1146"/>
      <c r="AB76" s="1147"/>
      <c r="AC76" s="30"/>
      <c r="AD76" s="244">
        <f>IF($C76=0,COUNTA($C$8:$C75),COUNTA($C$8:$C76))</f>
        <v>2</v>
      </c>
      <c r="AF76" s="59"/>
      <c r="AG76" s="56"/>
    </row>
    <row r="77" spans="1:33" ht="19.149999999999999" hidden="1" customHeight="1" thickTop="1" thickBot="1">
      <c r="A77" s="1491"/>
      <c r="B77" s="1531"/>
      <c r="C77" s="1533"/>
      <c r="D77" s="1500"/>
      <c r="E77" s="1513"/>
      <c r="F77" s="403"/>
      <c r="G77" s="403"/>
      <c r="H77" s="403"/>
      <c r="I77" s="403"/>
      <c r="J77" s="465"/>
      <c r="K77" s="1511"/>
      <c r="L77" s="1541"/>
      <c r="M77" s="1541"/>
      <c r="N77" s="1542"/>
      <c r="O77" s="1543"/>
      <c r="P77" s="1543"/>
      <c r="Q77" s="1543"/>
      <c r="R77" s="1544"/>
      <c r="S77" s="1124"/>
      <c r="T77" s="1124"/>
      <c r="U77" s="1125"/>
      <c r="V77" s="1126"/>
      <c r="W77" s="1124"/>
      <c r="X77" s="1124"/>
      <c r="Y77" s="1124"/>
      <c r="Z77" s="1124"/>
      <c r="AA77" s="1146"/>
      <c r="AB77" s="1147"/>
      <c r="AC77" s="30"/>
      <c r="AD77" s="244">
        <f>IF($C77=0,COUNTA($C$8:$C76),COUNTA($C$8:$C77))</f>
        <v>2</v>
      </c>
      <c r="AF77" s="59"/>
      <c r="AG77" s="56"/>
    </row>
    <row r="78" spans="1:33" ht="19.899999999999999" customHeight="1" thickTop="1" thickBot="1">
      <c r="A78" s="1491"/>
      <c r="B78" s="1531"/>
      <c r="C78" s="1533"/>
      <c r="D78" s="1500"/>
      <c r="E78" s="656" t="s">
        <v>880</v>
      </c>
      <c r="F78" s="961" t="s">
        <v>1011</v>
      </c>
      <c r="G78" s="962"/>
      <c r="H78" s="962"/>
      <c r="I78" s="963"/>
      <c r="J78" s="466"/>
      <c r="K78" s="467" t="s">
        <v>75</v>
      </c>
      <c r="L78" s="1541"/>
      <c r="M78" s="1541"/>
      <c r="N78" s="1542"/>
      <c r="O78" s="1543"/>
      <c r="P78" s="1543"/>
      <c r="Q78" s="1543"/>
      <c r="R78" s="1544"/>
      <c r="S78" s="452"/>
      <c r="T78" s="452"/>
      <c r="U78" s="453"/>
      <c r="V78" s="454"/>
      <c r="W78" s="452"/>
      <c r="X78" s="452"/>
      <c r="Y78" s="452"/>
      <c r="Z78" s="452"/>
      <c r="AA78" s="1148"/>
      <c r="AB78" s="1149"/>
      <c r="AC78" s="30"/>
      <c r="AD78" s="244">
        <f>IF($C78=0,COUNTA($C$8:$C77),COUNTA($C$8:$C78))</f>
        <v>2</v>
      </c>
      <c r="AF78" s="59"/>
      <c r="AG78" s="56"/>
    </row>
    <row r="79" spans="1:33" ht="19.899999999999999" customHeight="1" thickTop="1" thickBot="1">
      <c r="A79" s="1529">
        <f>A8+2</f>
        <v>45595</v>
      </c>
      <c r="B79" s="1546" t="s">
        <v>88</v>
      </c>
      <c r="C79" s="1532">
        <v>1364</v>
      </c>
      <c r="D79" s="1534" t="str">
        <f>E79</f>
        <v>義大利麵</v>
      </c>
      <c r="E79" s="1548" t="s">
        <v>978</v>
      </c>
      <c r="F79" s="468" t="s">
        <v>961</v>
      </c>
      <c r="G79" s="468">
        <v>40</v>
      </c>
      <c r="H79" s="469">
        <f>MROUND(INDEX($C:$C,MATCH(AD79,$AD:$AD,0))*G79/1000,1)</f>
        <v>55</v>
      </c>
      <c r="I79" s="470" t="str">
        <f t="shared" ref="I79:I84" si="15">H79&amp;+"K"</f>
        <v>55K</v>
      </c>
      <c r="J79" s="398"/>
      <c r="K79" s="1521" t="s">
        <v>933</v>
      </c>
      <c r="L79" s="1316">
        <v>4</v>
      </c>
      <c r="M79" s="1318">
        <v>2.1</v>
      </c>
      <c r="N79" s="1322">
        <v>1.7</v>
      </c>
      <c r="O79" s="1322">
        <v>1</v>
      </c>
      <c r="P79" s="1322">
        <v>2.5</v>
      </c>
      <c r="Q79" s="1326">
        <v>0</v>
      </c>
      <c r="R79" s="1524">
        <f>SUM(L79*70)+(M79*75)+(N79*25)+(O79*60)+(P79*45)+(Q79*150)</f>
        <v>652.5</v>
      </c>
      <c r="S79" s="1163"/>
      <c r="T79" s="1163"/>
      <c r="U79" s="1172"/>
      <c r="V79" s="1173"/>
      <c r="W79" s="1163"/>
      <c r="X79" s="1163"/>
      <c r="Y79" s="1163"/>
      <c r="Z79" s="1163"/>
      <c r="AA79" s="1164"/>
      <c r="AB79" s="1165"/>
      <c r="AC79" s="30"/>
      <c r="AD79" s="244">
        <f>IF($C79=0,COUNTA($C$8:$C78),COUNTA($C$8:$C79))</f>
        <v>3</v>
      </c>
      <c r="AF79" s="59"/>
      <c r="AG79" s="56"/>
    </row>
    <row r="80" spans="1:33" ht="19.899999999999999" customHeight="1" thickTop="1" thickBot="1">
      <c r="A80" s="1491"/>
      <c r="B80" s="1027"/>
      <c r="C80" s="1497"/>
      <c r="D80" s="1500"/>
      <c r="E80" s="1548"/>
      <c r="F80" s="168" t="s">
        <v>123</v>
      </c>
      <c r="G80" s="168">
        <v>15</v>
      </c>
      <c r="H80" s="412">
        <f>MROUND(INDEX($C:$C,MATCH(AD80,$AD:$AD,0))*G80/1000,3)</f>
        <v>21</v>
      </c>
      <c r="I80" s="412" t="str">
        <f t="shared" si="15"/>
        <v>21K</v>
      </c>
      <c r="J80" s="416"/>
      <c r="K80" s="1522"/>
      <c r="L80" s="1317"/>
      <c r="M80" s="1319"/>
      <c r="N80" s="1323"/>
      <c r="O80" s="1323"/>
      <c r="P80" s="1323"/>
      <c r="Q80" s="1324"/>
      <c r="R80" s="1525"/>
      <c r="S80" s="1101"/>
      <c r="T80" s="1101"/>
      <c r="U80" s="1104"/>
      <c r="V80" s="1107"/>
      <c r="W80" s="1101"/>
      <c r="X80" s="1101"/>
      <c r="Y80" s="1101"/>
      <c r="Z80" s="1101"/>
      <c r="AA80" s="1166"/>
      <c r="AB80" s="1167"/>
      <c r="AC80" s="30"/>
      <c r="AD80" s="244">
        <f>IF($C80=0,COUNTA($C$8:$C79),COUNTA($C$8:$C80))</f>
        <v>3</v>
      </c>
      <c r="AF80" s="59"/>
      <c r="AG80" s="56"/>
    </row>
    <row r="81" spans="1:33" ht="19.899999999999999" customHeight="1" thickTop="1" thickBot="1">
      <c r="A81" s="1491"/>
      <c r="B81" s="1027"/>
      <c r="C81" s="1497"/>
      <c r="D81" s="1500"/>
      <c r="E81" s="1548"/>
      <c r="F81" s="720" t="s">
        <v>1012</v>
      </c>
      <c r="G81" s="229">
        <v>0.9</v>
      </c>
      <c r="H81" s="658">
        <f>MROUND(INDEX($C:$C,MATCH(AD81,$AD:$AD,0))*G81/1000,1)</f>
        <v>1</v>
      </c>
      <c r="I81" s="658" t="str">
        <f t="shared" si="15"/>
        <v>1K</v>
      </c>
      <c r="J81" s="416"/>
      <c r="K81" s="1511"/>
      <c r="L81" s="1317"/>
      <c r="M81" s="1319"/>
      <c r="N81" s="1323"/>
      <c r="O81" s="1323"/>
      <c r="P81" s="1323"/>
      <c r="Q81" s="1324"/>
      <c r="R81" s="1525"/>
      <c r="S81" s="1101"/>
      <c r="T81" s="1101"/>
      <c r="U81" s="1104"/>
      <c r="V81" s="1107"/>
      <c r="W81" s="1101"/>
      <c r="X81" s="1101"/>
      <c r="Y81" s="1101"/>
      <c r="Z81" s="1101"/>
      <c r="AA81" s="1166"/>
      <c r="AB81" s="1167"/>
      <c r="AC81" s="30"/>
      <c r="AD81" s="244">
        <f>IF($C81=0,COUNTA($C$8:$C80),COUNTA($C$8:$C81))</f>
        <v>3</v>
      </c>
      <c r="AF81" s="59"/>
      <c r="AG81" s="56"/>
    </row>
    <row r="82" spans="1:33" ht="19.899999999999999" customHeight="1" thickTop="1" thickBot="1">
      <c r="A82" s="1491"/>
      <c r="B82" s="1027"/>
      <c r="C82" s="1497"/>
      <c r="D82" s="1500"/>
      <c r="E82" s="1548"/>
      <c r="F82" s="168" t="s">
        <v>124</v>
      </c>
      <c r="G82" s="168">
        <v>18</v>
      </c>
      <c r="H82" s="415">
        <f>MROUND(INDEX($C:$C,MATCH(AD82,$AD:$AD,0))*G82/1000,1)</f>
        <v>25</v>
      </c>
      <c r="I82" s="415" t="str">
        <f t="shared" ref="I82" si="16">H82&amp;+"K"</f>
        <v>25K</v>
      </c>
      <c r="J82" s="416"/>
      <c r="K82" s="1511"/>
      <c r="L82" s="1317"/>
      <c r="M82" s="1319"/>
      <c r="N82" s="1323"/>
      <c r="O82" s="1323"/>
      <c r="P82" s="1323"/>
      <c r="Q82" s="1324"/>
      <c r="R82" s="1525"/>
      <c r="S82" s="1101"/>
      <c r="T82" s="1101"/>
      <c r="U82" s="1104"/>
      <c r="V82" s="1107"/>
      <c r="W82" s="1101"/>
      <c r="X82" s="1101"/>
      <c r="Y82" s="1101"/>
      <c r="Z82" s="1101"/>
      <c r="AA82" s="1166"/>
      <c r="AB82" s="1167"/>
      <c r="AC82" s="30"/>
      <c r="AD82" s="244">
        <f>IF($C82=0,COUNTA($C$8:$C81),COUNTA($C$8:$C82))</f>
        <v>3</v>
      </c>
      <c r="AF82" s="59"/>
      <c r="AG82" s="56"/>
    </row>
    <row r="83" spans="1:33" ht="19.899999999999999" customHeight="1" thickTop="1" thickBot="1">
      <c r="A83" s="1491"/>
      <c r="B83" s="1027"/>
      <c r="C83" s="1497"/>
      <c r="D83" s="1500"/>
      <c r="E83" s="1548"/>
      <c r="F83" s="168" t="s">
        <v>125</v>
      </c>
      <c r="G83" s="168">
        <v>15</v>
      </c>
      <c r="H83" s="415">
        <f>MROUND(INDEX($C:$C,MATCH(AD83,$AD:$AD,0))*G83/1000,3)</f>
        <v>21</v>
      </c>
      <c r="I83" s="415" t="str">
        <f t="shared" si="15"/>
        <v>21K</v>
      </c>
      <c r="J83" s="416"/>
      <c r="K83" s="1511"/>
      <c r="L83" s="1317"/>
      <c r="M83" s="1319"/>
      <c r="N83" s="1323"/>
      <c r="O83" s="1323"/>
      <c r="P83" s="1323"/>
      <c r="Q83" s="1324"/>
      <c r="R83" s="1525"/>
      <c r="S83" s="1101"/>
      <c r="T83" s="1101"/>
      <c r="U83" s="1104"/>
      <c r="V83" s="1107"/>
      <c r="W83" s="1101"/>
      <c r="X83" s="1101"/>
      <c r="Y83" s="1101"/>
      <c r="Z83" s="1101"/>
      <c r="AA83" s="1166"/>
      <c r="AB83" s="1167"/>
      <c r="AC83" s="30"/>
      <c r="AD83" s="244">
        <f>IF($C83=0,COUNTA($C$8:$C81),COUNTA($C$8:$C83))</f>
        <v>3</v>
      </c>
      <c r="AF83" s="59"/>
      <c r="AG83" s="56"/>
    </row>
    <row r="84" spans="1:33" ht="19.899999999999999" customHeight="1" thickTop="1" thickBot="1">
      <c r="A84" s="1491"/>
      <c r="B84" s="1027"/>
      <c r="C84" s="1497"/>
      <c r="D84" s="1500"/>
      <c r="E84" s="1548"/>
      <c r="F84" s="168" t="s">
        <v>931</v>
      </c>
      <c r="G84" s="168">
        <v>15</v>
      </c>
      <c r="H84" s="415">
        <f>MROUND(INDEX($C:$C,MATCH(AD84,$AD:$AD,0))*G84/1000,1)</f>
        <v>20</v>
      </c>
      <c r="I84" s="415" t="str">
        <f t="shared" si="15"/>
        <v>20K</v>
      </c>
      <c r="J84" s="416"/>
      <c r="K84" s="1511"/>
      <c r="L84" s="1317"/>
      <c r="M84" s="1319"/>
      <c r="N84" s="1323"/>
      <c r="O84" s="1323"/>
      <c r="P84" s="1323"/>
      <c r="Q84" s="1324"/>
      <c r="R84" s="1525"/>
      <c r="S84" s="1101"/>
      <c r="T84" s="1101"/>
      <c r="U84" s="1104"/>
      <c r="V84" s="1107"/>
      <c r="W84" s="1101"/>
      <c r="X84" s="1101"/>
      <c r="Y84" s="1101"/>
      <c r="Z84" s="1101"/>
      <c r="AA84" s="1166"/>
      <c r="AB84" s="1167"/>
      <c r="AC84" s="30"/>
      <c r="AD84" s="244">
        <f>IF($C84=0,COUNTA($C$8:$C81),COUNTA($C$8:$C84))</f>
        <v>3</v>
      </c>
      <c r="AF84" s="59"/>
      <c r="AG84" s="56"/>
    </row>
    <row r="85" spans="1:33" ht="19.899999999999999" customHeight="1" thickTop="1" thickBot="1">
      <c r="A85" s="1491"/>
      <c r="B85" s="1027"/>
      <c r="C85" s="1497"/>
      <c r="D85" s="1500"/>
      <c r="E85" s="1548"/>
      <c r="F85" s="168" t="s">
        <v>126</v>
      </c>
      <c r="G85" s="168">
        <v>2.2000000000000002</v>
      </c>
      <c r="H85" s="415">
        <f>MROUND(INDEX($C:$C,MATCH(AD85,$AD:$AD,0))*G85/1000,1)</f>
        <v>3</v>
      </c>
      <c r="I85" s="415" t="str">
        <f t="shared" ref="I85:I89" si="17">H85&amp;+"K"</f>
        <v>3K</v>
      </c>
      <c r="J85" s="416"/>
      <c r="K85" s="1511"/>
      <c r="L85" s="1317"/>
      <c r="M85" s="1319"/>
      <c r="N85" s="1323"/>
      <c r="O85" s="1323"/>
      <c r="P85" s="1323"/>
      <c r="Q85" s="1324"/>
      <c r="R85" s="1525"/>
      <c r="S85" s="1101"/>
      <c r="T85" s="1101"/>
      <c r="U85" s="1104"/>
      <c r="V85" s="1107"/>
      <c r="W85" s="1101"/>
      <c r="X85" s="1101"/>
      <c r="Y85" s="1101"/>
      <c r="Z85" s="1101"/>
      <c r="AA85" s="1166"/>
      <c r="AB85" s="1167"/>
      <c r="AC85" s="30"/>
      <c r="AD85" s="244">
        <f>IF($C85=0,COUNTA($C$8:$C83),COUNTA($C$8:$C85))</f>
        <v>3</v>
      </c>
      <c r="AF85" s="59"/>
      <c r="AG85" s="56"/>
    </row>
    <row r="86" spans="1:33" ht="19.899999999999999" customHeight="1" thickTop="1" thickBot="1">
      <c r="A86" s="1491"/>
      <c r="B86" s="1027"/>
      <c r="C86" s="1497"/>
      <c r="D86" s="1500"/>
      <c r="E86" s="1549"/>
      <c r="F86" s="168" t="s">
        <v>932</v>
      </c>
      <c r="G86" s="168"/>
      <c r="H86" s="415"/>
      <c r="I86" s="415" t="s">
        <v>377</v>
      </c>
      <c r="J86" s="416"/>
      <c r="K86" s="1511"/>
      <c r="L86" s="1317"/>
      <c r="M86" s="1319"/>
      <c r="N86" s="1323"/>
      <c r="O86" s="1323"/>
      <c r="P86" s="1323"/>
      <c r="Q86" s="1324"/>
      <c r="R86" s="1525"/>
      <c r="S86" s="1101"/>
      <c r="T86" s="1101"/>
      <c r="U86" s="1104"/>
      <c r="V86" s="1107"/>
      <c r="W86" s="1101"/>
      <c r="X86" s="1101"/>
      <c r="Y86" s="1101"/>
      <c r="Z86" s="1101"/>
      <c r="AA86" s="1166"/>
      <c r="AB86" s="1167"/>
      <c r="AC86" s="30"/>
      <c r="AF86" s="59"/>
      <c r="AG86" s="56"/>
    </row>
    <row r="87" spans="1:33" ht="19.899999999999999" customHeight="1" thickTop="1" thickBot="1">
      <c r="A87" s="1491"/>
      <c r="B87" s="1027"/>
      <c r="C87" s="1497"/>
      <c r="D87" s="1500"/>
      <c r="E87" s="1549"/>
      <c r="F87" s="168" t="s">
        <v>127</v>
      </c>
      <c r="G87" s="168"/>
      <c r="H87" s="415">
        <f>MROUND(INDEX($C:$C,MATCH(AD87,$AD:$AD,0))*G87/1000,1)</f>
        <v>0</v>
      </c>
      <c r="I87" s="415" t="s">
        <v>312</v>
      </c>
      <c r="J87" s="416"/>
      <c r="K87" s="1511"/>
      <c r="L87" s="1317"/>
      <c r="M87" s="1319"/>
      <c r="N87" s="1323"/>
      <c r="O87" s="1323"/>
      <c r="P87" s="1323"/>
      <c r="Q87" s="1324"/>
      <c r="R87" s="1525"/>
      <c r="S87" s="1101"/>
      <c r="T87" s="1101"/>
      <c r="U87" s="1104"/>
      <c r="V87" s="1107"/>
      <c r="W87" s="1101"/>
      <c r="X87" s="1101"/>
      <c r="Y87" s="1101"/>
      <c r="Z87" s="1101"/>
      <c r="AA87" s="1166"/>
      <c r="AB87" s="1167"/>
      <c r="AC87" s="30"/>
      <c r="AD87" s="244">
        <f>IF($C87=0,COUNTA($C$8:$C85),COUNTA($C$8:$C87))</f>
        <v>3</v>
      </c>
      <c r="AF87" s="59"/>
      <c r="AG87" s="56"/>
    </row>
    <row r="88" spans="1:33" ht="19.899999999999999" hidden="1" customHeight="1" thickTop="1" thickBot="1">
      <c r="A88" s="1491"/>
      <c r="B88" s="1027"/>
      <c r="C88" s="1497"/>
      <c r="D88" s="1500"/>
      <c r="E88" s="1549"/>
      <c r="F88" s="419"/>
      <c r="G88" s="419"/>
      <c r="H88" s="419">
        <f>MROUND(INDEX($C:$C,MATCH(AD88,$AD:$AD,0))*G88/1000,1)</f>
        <v>0</v>
      </c>
      <c r="I88" s="419" t="str">
        <f t="shared" si="17"/>
        <v>0K</v>
      </c>
      <c r="J88" s="418"/>
      <c r="K88" s="1511"/>
      <c r="L88" s="1317"/>
      <c r="M88" s="1319"/>
      <c r="N88" s="1323"/>
      <c r="O88" s="1323"/>
      <c r="P88" s="1323"/>
      <c r="Q88" s="1324"/>
      <c r="R88" s="1525"/>
      <c r="S88" s="1101"/>
      <c r="T88" s="1101"/>
      <c r="U88" s="1104"/>
      <c r="V88" s="1107"/>
      <c r="W88" s="1101"/>
      <c r="X88" s="1101"/>
      <c r="Y88" s="1101"/>
      <c r="Z88" s="1101"/>
      <c r="AA88" s="1166"/>
      <c r="AB88" s="1167"/>
      <c r="AC88" s="30"/>
      <c r="AD88" s="244">
        <f>IF($C88=0,COUNTA($C$8:$C87),COUNTA($C$8:$C88))</f>
        <v>3</v>
      </c>
      <c r="AF88" s="59"/>
      <c r="AG88" s="56"/>
    </row>
    <row r="89" spans="1:33" ht="19.899999999999999" hidden="1" customHeight="1" thickTop="1" thickBot="1">
      <c r="A89" s="1491"/>
      <c r="B89" s="1027"/>
      <c r="C89" s="1497"/>
      <c r="D89" s="1500"/>
      <c r="E89" s="1549"/>
      <c r="F89" s="419"/>
      <c r="G89" s="419"/>
      <c r="H89" s="419">
        <f>MROUND(INDEX($C:$C,MATCH(AD89,$AD:$AD,0))*G89/1000,1)</f>
        <v>0</v>
      </c>
      <c r="I89" s="419" t="str">
        <f t="shared" si="17"/>
        <v>0K</v>
      </c>
      <c r="J89" s="418"/>
      <c r="K89" s="1511"/>
      <c r="L89" s="1317"/>
      <c r="M89" s="1319"/>
      <c r="N89" s="1323"/>
      <c r="O89" s="1323"/>
      <c r="P89" s="1323"/>
      <c r="Q89" s="1324"/>
      <c r="R89" s="1525"/>
      <c r="S89" s="1101"/>
      <c r="T89" s="1101"/>
      <c r="U89" s="1104"/>
      <c r="V89" s="1107"/>
      <c r="W89" s="1101"/>
      <c r="X89" s="1101"/>
      <c r="Y89" s="1101"/>
      <c r="Z89" s="1101"/>
      <c r="AA89" s="1166"/>
      <c r="AB89" s="1167"/>
      <c r="AC89" s="30"/>
      <c r="AD89" s="244">
        <f>IF($C89=0,COUNTA($C$8:$C88),COUNTA($C$8:$C89))</f>
        <v>3</v>
      </c>
      <c r="AF89" s="59"/>
      <c r="AG89" s="56"/>
    </row>
    <row r="90" spans="1:33" ht="19.899999999999999" hidden="1" customHeight="1" thickTop="1" thickBot="1">
      <c r="A90" s="1491"/>
      <c r="B90" s="1027"/>
      <c r="C90" s="1497"/>
      <c r="D90" s="1500"/>
      <c r="E90" s="1549"/>
      <c r="F90" s="419"/>
      <c r="G90" s="419"/>
      <c r="H90" s="419">
        <f>MROUND(INDEX($C:$C,MATCH(AD90,$AD:$AD,0))*G90/1000,1)</f>
        <v>0</v>
      </c>
      <c r="I90" s="419" t="str">
        <f t="shared" ref="I90:I113" si="18">H90&amp;+"K"</f>
        <v>0K</v>
      </c>
      <c r="J90" s="420"/>
      <c r="K90" s="1511"/>
      <c r="L90" s="1317"/>
      <c r="M90" s="1319"/>
      <c r="N90" s="1323"/>
      <c r="O90" s="1323"/>
      <c r="P90" s="1323"/>
      <c r="Q90" s="1324"/>
      <c r="R90" s="1525"/>
      <c r="S90" s="1101"/>
      <c r="T90" s="1101"/>
      <c r="U90" s="1104"/>
      <c r="V90" s="1107"/>
      <c r="W90" s="1101"/>
      <c r="X90" s="1101"/>
      <c r="Y90" s="1101"/>
      <c r="Z90" s="1101"/>
      <c r="AA90" s="1166"/>
      <c r="AB90" s="1167"/>
      <c r="AC90" s="30"/>
      <c r="AD90" s="244">
        <f>IF($C90=0,COUNTA($C$8:$C89),COUNTA($C$8:$C90))</f>
        <v>3</v>
      </c>
      <c r="AF90" s="59"/>
      <c r="AG90" s="56"/>
    </row>
    <row r="91" spans="1:33" ht="19.899999999999999" customHeight="1">
      <c r="A91" s="1491"/>
      <c r="B91" s="1027"/>
      <c r="C91" s="1497"/>
      <c r="D91" s="1500"/>
      <c r="E91" s="1550" t="s">
        <v>990</v>
      </c>
      <c r="F91" s="471" t="s">
        <v>187</v>
      </c>
      <c r="G91" s="471">
        <v>36</v>
      </c>
      <c r="H91" s="429">
        <f>MROUND(INDEX($C:$C,MATCH(AD91,$AD:$AD,0))*G91/1000,3)</f>
        <v>48</v>
      </c>
      <c r="I91" s="410" t="str">
        <f t="shared" si="18"/>
        <v>48K</v>
      </c>
      <c r="J91" s="399"/>
      <c r="K91" s="1552" t="s">
        <v>616</v>
      </c>
      <c r="L91" s="1317"/>
      <c r="M91" s="1320"/>
      <c r="N91" s="1324"/>
      <c r="O91" s="1324"/>
      <c r="P91" s="1324"/>
      <c r="Q91" s="1324"/>
      <c r="R91" s="1525"/>
      <c r="S91" s="1099"/>
      <c r="T91" s="1099"/>
      <c r="U91" s="1102"/>
      <c r="V91" s="1105"/>
      <c r="W91" s="1099"/>
      <c r="X91" s="1099"/>
      <c r="Y91" s="1099"/>
      <c r="Z91" s="1099"/>
      <c r="AA91" s="1166"/>
      <c r="AB91" s="1167"/>
      <c r="AC91" s="30"/>
      <c r="AD91" s="244">
        <f>IF($C91=0,COUNTA($C$8:$C90),COUNTA($C$8:$C91))</f>
        <v>3</v>
      </c>
      <c r="AF91" s="59"/>
      <c r="AG91" s="56"/>
    </row>
    <row r="92" spans="1:33" ht="19.899999999999999" customHeight="1">
      <c r="A92" s="1491"/>
      <c r="B92" s="1027"/>
      <c r="C92" s="1497"/>
      <c r="D92" s="1500"/>
      <c r="E92" s="1551"/>
      <c r="F92" s="425" t="s">
        <v>185</v>
      </c>
      <c r="G92" s="425">
        <v>26</v>
      </c>
      <c r="H92" s="422">
        <f>MROUND(INDEX($C:$C,MATCH(AD92,$AD:$AD,0))*G92/1000,3)</f>
        <v>36</v>
      </c>
      <c r="I92" s="422" t="str">
        <f t="shared" si="18"/>
        <v>36K</v>
      </c>
      <c r="J92" s="422"/>
      <c r="K92" s="1553"/>
      <c r="L92" s="1317"/>
      <c r="M92" s="1320"/>
      <c r="N92" s="1324"/>
      <c r="O92" s="1324"/>
      <c r="P92" s="1324"/>
      <c r="Q92" s="1324"/>
      <c r="R92" s="1525"/>
      <c r="S92" s="1100"/>
      <c r="T92" s="1100"/>
      <c r="U92" s="1103"/>
      <c r="V92" s="1106"/>
      <c r="W92" s="1100"/>
      <c r="X92" s="1100"/>
      <c r="Y92" s="1100"/>
      <c r="Z92" s="1100"/>
      <c r="AA92" s="1166"/>
      <c r="AB92" s="1167"/>
      <c r="AC92" s="19"/>
      <c r="AD92" s="244">
        <f>IF($C92=0,COUNTA($C$8:$C91),COUNTA($C$8:$C92))</f>
        <v>3</v>
      </c>
      <c r="AF92" s="59"/>
      <c r="AG92" s="56"/>
    </row>
    <row r="93" spans="1:33" ht="19.899999999999999" customHeight="1">
      <c r="A93" s="1491"/>
      <c r="B93" s="1027"/>
      <c r="C93" s="1497"/>
      <c r="D93" s="1500"/>
      <c r="E93" s="1551"/>
      <c r="F93" s="425" t="s">
        <v>186</v>
      </c>
      <c r="G93" s="425">
        <v>4.5</v>
      </c>
      <c r="H93" s="422">
        <f>MROUND(INDEX($C:$C,MATCH(AD93,$AD:$AD,0))*G93/1000,3)</f>
        <v>6</v>
      </c>
      <c r="I93" s="422" t="str">
        <f t="shared" si="18"/>
        <v>6K</v>
      </c>
      <c r="J93" s="422"/>
      <c r="K93" s="1553"/>
      <c r="L93" s="1317"/>
      <c r="M93" s="1320"/>
      <c r="N93" s="1324"/>
      <c r="O93" s="1324"/>
      <c r="P93" s="1324"/>
      <c r="Q93" s="1324"/>
      <c r="R93" s="1525"/>
      <c r="S93" s="1100"/>
      <c r="T93" s="1100"/>
      <c r="U93" s="1103"/>
      <c r="V93" s="1106"/>
      <c r="W93" s="1100"/>
      <c r="X93" s="1100"/>
      <c r="Y93" s="1100"/>
      <c r="Z93" s="1100"/>
      <c r="AA93" s="1166"/>
      <c r="AB93" s="1167"/>
      <c r="AC93" s="19"/>
      <c r="AD93" s="244">
        <f>IF($C93=0,COUNTA($C$8:$C92),COUNTA($C$8:$C93))</f>
        <v>3</v>
      </c>
      <c r="AF93" s="59"/>
      <c r="AG93" s="56"/>
    </row>
    <row r="94" spans="1:33" ht="19.899999999999999" customHeight="1">
      <c r="A94" s="1491"/>
      <c r="B94" s="1027"/>
      <c r="C94" s="1497"/>
      <c r="D94" s="1500"/>
      <c r="E94" s="1551"/>
      <c r="F94" s="425" t="s">
        <v>1013</v>
      </c>
      <c r="G94" s="425">
        <v>33</v>
      </c>
      <c r="H94" s="422">
        <f t="shared" ref="H94:H101" si="19">MROUND(INDEX($C:$C,MATCH(AD94,$AD:$AD,0))*G94/1000,1)</f>
        <v>45</v>
      </c>
      <c r="I94" s="422" t="str">
        <f t="shared" si="18"/>
        <v>45K</v>
      </c>
      <c r="J94" s="422"/>
      <c r="K94" s="1553"/>
      <c r="L94" s="1317"/>
      <c r="M94" s="1320"/>
      <c r="N94" s="1324"/>
      <c r="O94" s="1324"/>
      <c r="P94" s="1324"/>
      <c r="Q94" s="1324"/>
      <c r="R94" s="1525"/>
      <c r="S94" s="1100"/>
      <c r="T94" s="1100"/>
      <c r="U94" s="1103"/>
      <c r="V94" s="1106"/>
      <c r="W94" s="1100"/>
      <c r="X94" s="1100"/>
      <c r="Y94" s="1100"/>
      <c r="Z94" s="1100"/>
      <c r="AA94" s="1166"/>
      <c r="AB94" s="1167"/>
      <c r="AC94" s="30"/>
      <c r="AD94" s="244">
        <f>IF($C94=0,COUNTA($C$8:$C93),COUNTA($C$8:$C94))</f>
        <v>3</v>
      </c>
      <c r="AF94" s="59"/>
      <c r="AG94" s="56"/>
    </row>
    <row r="95" spans="1:33" ht="19.899999999999999" customHeight="1">
      <c r="A95" s="1491"/>
      <c r="B95" s="1027"/>
      <c r="C95" s="1497"/>
      <c r="D95" s="1500"/>
      <c r="E95" s="1551"/>
      <c r="F95" s="427" t="s">
        <v>183</v>
      </c>
      <c r="G95" s="425">
        <v>7</v>
      </c>
      <c r="H95" s="422">
        <f t="shared" si="19"/>
        <v>10</v>
      </c>
      <c r="I95" s="422" t="str">
        <f t="shared" ref="I95" si="20">H95&amp;+"K"</f>
        <v>10K</v>
      </c>
      <c r="J95" s="422"/>
      <c r="K95" s="1553"/>
      <c r="L95" s="1317"/>
      <c r="M95" s="1320"/>
      <c r="N95" s="1324"/>
      <c r="O95" s="1324"/>
      <c r="P95" s="1324"/>
      <c r="Q95" s="1324"/>
      <c r="R95" s="1525"/>
      <c r="S95" s="1113"/>
      <c r="T95" s="1113"/>
      <c r="U95" s="1109"/>
      <c r="V95" s="1111"/>
      <c r="W95" s="1113"/>
      <c r="X95" s="1113"/>
      <c r="Y95" s="1113"/>
      <c r="Z95" s="1113"/>
      <c r="AA95" s="1166"/>
      <c r="AB95" s="1167"/>
      <c r="AC95" s="30"/>
      <c r="AD95" s="244">
        <f>IF($C95=0,COUNTA($C$8:$C94),COUNTA($C$8:$C95))</f>
        <v>3</v>
      </c>
      <c r="AF95" s="59"/>
      <c r="AG95" s="56"/>
    </row>
    <row r="96" spans="1:33" ht="19.899999999999999" customHeight="1">
      <c r="A96" s="1491"/>
      <c r="B96" s="1027"/>
      <c r="C96" s="1497"/>
      <c r="D96" s="1500"/>
      <c r="E96" s="1551"/>
      <c r="F96" s="427" t="s">
        <v>951</v>
      </c>
      <c r="G96" s="425">
        <v>4.5</v>
      </c>
      <c r="H96" s="422">
        <f t="shared" si="19"/>
        <v>6</v>
      </c>
      <c r="I96" s="422" t="str">
        <f t="shared" ref="I96" si="21">H96&amp;+"K"</f>
        <v>6K</v>
      </c>
      <c r="J96" s="422"/>
      <c r="K96" s="1553"/>
      <c r="L96" s="1317"/>
      <c r="M96" s="1320"/>
      <c r="N96" s="1324"/>
      <c r="O96" s="1324"/>
      <c r="P96" s="1324"/>
      <c r="Q96" s="1324"/>
      <c r="R96" s="1525"/>
      <c r="S96" s="1113"/>
      <c r="T96" s="1113"/>
      <c r="U96" s="1109"/>
      <c r="V96" s="1111"/>
      <c r="W96" s="1113"/>
      <c r="X96" s="1113"/>
      <c r="Y96" s="1113"/>
      <c r="Z96" s="1113"/>
      <c r="AA96" s="1166"/>
      <c r="AB96" s="1167"/>
      <c r="AC96" s="30"/>
      <c r="AD96" s="244">
        <f>IF($C96=0,COUNTA($C$8:$C95),COUNTA($C$8:$C96))</f>
        <v>3</v>
      </c>
      <c r="AF96" s="59"/>
      <c r="AG96" s="56"/>
    </row>
    <row r="97" spans="1:33" ht="19.899999999999999" customHeight="1">
      <c r="A97" s="1491"/>
      <c r="B97" s="1027"/>
      <c r="C97" s="1497"/>
      <c r="D97" s="1500"/>
      <c r="E97" s="1551"/>
      <c r="F97" s="425" t="s">
        <v>963</v>
      </c>
      <c r="G97" s="425">
        <v>0</v>
      </c>
      <c r="H97" s="422">
        <f t="shared" si="19"/>
        <v>0</v>
      </c>
      <c r="I97" s="422" t="s">
        <v>1014</v>
      </c>
      <c r="J97" s="422"/>
      <c r="K97" s="1553"/>
      <c r="L97" s="1317"/>
      <c r="M97" s="1320"/>
      <c r="N97" s="1324"/>
      <c r="O97" s="1324"/>
      <c r="P97" s="1324"/>
      <c r="Q97" s="1324"/>
      <c r="R97" s="1525"/>
      <c r="S97" s="1113"/>
      <c r="T97" s="1113"/>
      <c r="U97" s="1109"/>
      <c r="V97" s="1111"/>
      <c r="W97" s="1113"/>
      <c r="X97" s="1113"/>
      <c r="Y97" s="1113"/>
      <c r="Z97" s="1113"/>
      <c r="AA97" s="1166"/>
      <c r="AB97" s="1167"/>
      <c r="AC97" s="30"/>
      <c r="AD97" s="244">
        <f>IF($C97=0,COUNTA($C$8:$C95),COUNTA($C$8:$C97))</f>
        <v>3</v>
      </c>
      <c r="AF97" s="59"/>
      <c r="AG97" s="56"/>
    </row>
    <row r="98" spans="1:33" ht="19.899999999999999" customHeight="1" thickBot="1">
      <c r="A98" s="1491"/>
      <c r="B98" s="1027"/>
      <c r="C98" s="1497"/>
      <c r="D98" s="1500"/>
      <c r="E98" s="1551"/>
      <c r="F98" s="660" t="s">
        <v>1015</v>
      </c>
      <c r="G98" s="660">
        <v>1</v>
      </c>
      <c r="H98" s="157">
        <f t="shared" si="19"/>
        <v>1</v>
      </c>
      <c r="I98" s="157" t="str">
        <f t="shared" ref="I98:I99" si="22">H98&amp;+"K"</f>
        <v>1K</v>
      </c>
      <c r="J98" s="422"/>
      <c r="K98" s="1553"/>
      <c r="L98" s="1317"/>
      <c r="M98" s="1320"/>
      <c r="N98" s="1324"/>
      <c r="O98" s="1324"/>
      <c r="P98" s="1324"/>
      <c r="Q98" s="1324"/>
      <c r="R98" s="1525"/>
      <c r="S98" s="1113"/>
      <c r="T98" s="1113"/>
      <c r="U98" s="1109"/>
      <c r="V98" s="1111"/>
      <c r="W98" s="1113"/>
      <c r="X98" s="1113"/>
      <c r="Y98" s="1113"/>
      <c r="Z98" s="1113"/>
      <c r="AA98" s="1166"/>
      <c r="AB98" s="1167"/>
      <c r="AC98" s="30"/>
      <c r="AD98" s="244">
        <f>IF($C98=0,COUNTA($C$8:$C97),COUNTA($C$8:$C98))</f>
        <v>3</v>
      </c>
      <c r="AF98" s="59"/>
      <c r="AG98" s="56"/>
    </row>
    <row r="99" spans="1:33" ht="19.899999999999999" hidden="1" customHeight="1">
      <c r="A99" s="1491"/>
      <c r="B99" s="1027"/>
      <c r="C99" s="1497"/>
      <c r="D99" s="1500"/>
      <c r="E99" s="1551"/>
      <c r="F99" s="427"/>
      <c r="G99" s="425"/>
      <c r="H99" s="422">
        <f t="shared" si="19"/>
        <v>0</v>
      </c>
      <c r="I99" s="422" t="str">
        <f t="shared" si="22"/>
        <v>0K</v>
      </c>
      <c r="J99" s="422"/>
      <c r="K99" s="1553"/>
      <c r="L99" s="1317"/>
      <c r="M99" s="1320"/>
      <c r="N99" s="1324"/>
      <c r="O99" s="1324"/>
      <c r="P99" s="1324"/>
      <c r="Q99" s="1324"/>
      <c r="R99" s="1525"/>
      <c r="S99" s="1113"/>
      <c r="T99" s="1113"/>
      <c r="U99" s="1109"/>
      <c r="V99" s="1111"/>
      <c r="W99" s="1113"/>
      <c r="X99" s="1113"/>
      <c r="Y99" s="1113"/>
      <c r="Z99" s="1113"/>
      <c r="AA99" s="1166"/>
      <c r="AB99" s="1167"/>
      <c r="AC99" s="30"/>
      <c r="AD99" s="244">
        <f>IF($C99=0,COUNTA($C$8:$C97),COUNTA($C$8:$C99))</f>
        <v>3</v>
      </c>
      <c r="AF99" s="59"/>
      <c r="AG99" s="56"/>
    </row>
    <row r="100" spans="1:33" ht="19.899999999999999" hidden="1" customHeight="1">
      <c r="A100" s="1491"/>
      <c r="B100" s="1027"/>
      <c r="C100" s="1497"/>
      <c r="D100" s="1500"/>
      <c r="E100" s="1551"/>
      <c r="F100" s="427"/>
      <c r="G100" s="425"/>
      <c r="H100" s="422">
        <f t="shared" si="19"/>
        <v>0</v>
      </c>
      <c r="I100" s="422" t="str">
        <f t="shared" si="18"/>
        <v>0K</v>
      </c>
      <c r="J100" s="422"/>
      <c r="K100" s="1553"/>
      <c r="L100" s="1317"/>
      <c r="M100" s="1320"/>
      <c r="N100" s="1324"/>
      <c r="O100" s="1324"/>
      <c r="P100" s="1324"/>
      <c r="Q100" s="1324"/>
      <c r="R100" s="1525"/>
      <c r="S100" s="1113"/>
      <c r="T100" s="1113"/>
      <c r="U100" s="1109"/>
      <c r="V100" s="1111"/>
      <c r="W100" s="1113"/>
      <c r="X100" s="1113"/>
      <c r="Y100" s="1113"/>
      <c r="Z100" s="1113"/>
      <c r="AA100" s="1166"/>
      <c r="AB100" s="1167"/>
      <c r="AC100" s="30"/>
      <c r="AD100" s="244">
        <f>IF($C100=0,COUNTA($C$8:$C98),COUNTA($C$8:$C100))</f>
        <v>3</v>
      </c>
      <c r="AF100" s="59"/>
      <c r="AG100" s="56"/>
    </row>
    <row r="101" spans="1:33" ht="19.899999999999999" hidden="1" customHeight="1" thickBot="1">
      <c r="A101" s="1491"/>
      <c r="B101" s="1027"/>
      <c r="C101" s="1497"/>
      <c r="D101" s="1500"/>
      <c r="E101" s="1551"/>
      <c r="F101" s="472"/>
      <c r="G101" s="472"/>
      <c r="H101" s="473">
        <f t="shared" si="19"/>
        <v>0</v>
      </c>
      <c r="I101" s="473" t="str">
        <f t="shared" si="18"/>
        <v>0K</v>
      </c>
      <c r="J101" s="473"/>
      <c r="K101" s="1553"/>
      <c r="L101" s="1317"/>
      <c r="M101" s="1320"/>
      <c r="N101" s="1324"/>
      <c r="O101" s="1324"/>
      <c r="P101" s="1324"/>
      <c r="Q101" s="1324"/>
      <c r="R101" s="1525"/>
      <c r="S101" s="1124"/>
      <c r="T101" s="1124"/>
      <c r="U101" s="1125"/>
      <c r="V101" s="1126"/>
      <c r="W101" s="1124"/>
      <c r="X101" s="1124"/>
      <c r="Y101" s="1124"/>
      <c r="Z101" s="1124"/>
      <c r="AA101" s="1166"/>
      <c r="AB101" s="1167"/>
      <c r="AC101" s="30"/>
      <c r="AD101" s="244">
        <f>IF($C101=0,COUNTA($C$8:$C100),COUNTA($C$8:$C101))</f>
        <v>3</v>
      </c>
      <c r="AF101" s="59"/>
      <c r="AG101" s="56"/>
    </row>
    <row r="102" spans="1:33" ht="19.899999999999999" customHeight="1">
      <c r="A102" s="1491"/>
      <c r="B102" s="1027"/>
      <c r="C102" s="1497"/>
      <c r="D102" s="1500"/>
      <c r="E102" s="1502" t="s">
        <v>99</v>
      </c>
      <c r="F102" s="429" t="s">
        <v>960</v>
      </c>
      <c r="G102" s="429">
        <v>70</v>
      </c>
      <c r="H102" s="429">
        <f>IF(MROUND(INDEX($C:$C,MATCH(AD102,$AD:$AD,0))*G102/1000,1)&gt;90,90,MROUND(INDEX($C:$C,MATCH(AD102,$AD:$AD,0))*G102/1000,1))</f>
        <v>90</v>
      </c>
      <c r="I102" s="429" t="s">
        <v>558</v>
      </c>
      <c r="J102" s="430"/>
      <c r="K102" s="1527" t="s">
        <v>76</v>
      </c>
      <c r="L102" s="1317"/>
      <c r="M102" s="1321"/>
      <c r="N102" s="1325"/>
      <c r="O102" s="1325"/>
      <c r="P102" s="1325"/>
      <c r="Q102" s="1324"/>
      <c r="R102" s="1525"/>
      <c r="S102" s="1099"/>
      <c r="T102" s="1099"/>
      <c r="U102" s="1102"/>
      <c r="V102" s="1105"/>
      <c r="W102" s="1099"/>
      <c r="X102" s="1099"/>
      <c r="Y102" s="1099"/>
      <c r="Z102" s="1099"/>
      <c r="AA102" s="1168"/>
      <c r="AB102" s="1167"/>
      <c r="AC102" s="30"/>
      <c r="AD102" s="244">
        <f>IF($C102=0,COUNTA($C$8:$C101),COUNTA($C$8:$C102))</f>
        <v>3</v>
      </c>
      <c r="AF102" s="59"/>
      <c r="AG102" s="56"/>
    </row>
    <row r="103" spans="1:33" ht="19.899999999999999" customHeight="1" thickBot="1">
      <c r="A103" s="1491"/>
      <c r="B103" s="1027"/>
      <c r="C103" s="1497"/>
      <c r="D103" s="1500"/>
      <c r="E103" s="1503"/>
      <c r="F103" s="431" t="s">
        <v>100</v>
      </c>
      <c r="G103" s="431">
        <v>0.4</v>
      </c>
      <c r="H103" s="432">
        <f>MROUND(INDEX($C:$C,MATCH(AD103,$AD:$AD,0))*G103/1000,0.1)</f>
        <v>0.5</v>
      </c>
      <c r="I103" s="432" t="str">
        <f>H103&amp;+"K"</f>
        <v>0.5K</v>
      </c>
      <c r="J103" s="428"/>
      <c r="K103" s="1528"/>
      <c r="L103" s="1317"/>
      <c r="M103" s="1321"/>
      <c r="N103" s="1325"/>
      <c r="O103" s="1325"/>
      <c r="P103" s="1325"/>
      <c r="Q103" s="1324"/>
      <c r="R103" s="1525"/>
      <c r="S103" s="1124"/>
      <c r="T103" s="1124"/>
      <c r="U103" s="1125"/>
      <c r="V103" s="1126"/>
      <c r="W103" s="1124"/>
      <c r="X103" s="1124"/>
      <c r="Y103" s="1124"/>
      <c r="Z103" s="1124"/>
      <c r="AA103" s="1168"/>
      <c r="AB103" s="1167"/>
      <c r="AC103" s="30"/>
      <c r="AD103" s="244">
        <f>IF($C103=0,COUNTA($C$8:$C102),COUNTA($C$8:$C103))</f>
        <v>3</v>
      </c>
      <c r="AF103" s="59"/>
      <c r="AG103" s="56"/>
    </row>
    <row r="104" spans="1:33" ht="19.899999999999999" customHeight="1">
      <c r="A104" s="1491"/>
      <c r="B104" s="1027"/>
      <c r="C104" s="1497"/>
      <c r="D104" s="1500"/>
      <c r="E104" s="1502" t="s">
        <v>979</v>
      </c>
      <c r="F104" s="399" t="s">
        <v>1016</v>
      </c>
      <c r="G104" s="399">
        <v>6.5</v>
      </c>
      <c r="H104" s="429">
        <f>MROUND(INDEX($C:$C,MATCH(AD104,$AD:$AD,0))*G104/1000,1)</f>
        <v>9</v>
      </c>
      <c r="I104" s="410" t="str">
        <f t="shared" si="18"/>
        <v>9K</v>
      </c>
      <c r="J104" s="421"/>
      <c r="K104" s="1504" t="s">
        <v>936</v>
      </c>
      <c r="L104" s="1317"/>
      <c r="M104" s="1321"/>
      <c r="N104" s="1325"/>
      <c r="O104" s="1325"/>
      <c r="P104" s="1325"/>
      <c r="Q104" s="1324"/>
      <c r="R104" s="1525"/>
      <c r="S104" s="1099"/>
      <c r="T104" s="1099"/>
      <c r="U104" s="1102"/>
      <c r="V104" s="1105"/>
      <c r="W104" s="1099"/>
      <c r="X104" s="1099"/>
      <c r="Y104" s="1099"/>
      <c r="Z104" s="1099"/>
      <c r="AA104" s="1168"/>
      <c r="AB104" s="1167"/>
      <c r="AC104" s="19"/>
      <c r="AD104" s="244">
        <f>IF($C104=0,COUNTA($C$8:$C103),COUNTA($C$8:$C104))</f>
        <v>3</v>
      </c>
      <c r="AF104" s="59"/>
      <c r="AG104" s="56"/>
    </row>
    <row r="105" spans="1:33" ht="19.899999999999999" customHeight="1">
      <c r="A105" s="1491"/>
      <c r="B105" s="1027"/>
      <c r="C105" s="1497"/>
      <c r="D105" s="1500"/>
      <c r="E105" s="1513"/>
      <c r="F105" s="436" t="s">
        <v>937</v>
      </c>
      <c r="G105" s="422">
        <v>23.5</v>
      </c>
      <c r="H105" s="440">
        <f>MROUND(INDEX($C:$C,MATCH(AD105,$AD:$AD,0))*G105/1000,3)</f>
        <v>33</v>
      </c>
      <c r="I105" s="440" t="str">
        <f t="shared" si="18"/>
        <v>33K</v>
      </c>
      <c r="J105" s="442"/>
      <c r="K105" s="1511"/>
      <c r="L105" s="1317"/>
      <c r="M105" s="1321"/>
      <c r="N105" s="1325"/>
      <c r="O105" s="1325"/>
      <c r="P105" s="1325"/>
      <c r="Q105" s="1324"/>
      <c r="R105" s="1525"/>
      <c r="S105" s="1100"/>
      <c r="T105" s="1100"/>
      <c r="U105" s="1103"/>
      <c r="V105" s="1106"/>
      <c r="W105" s="1100"/>
      <c r="X105" s="1100"/>
      <c r="Y105" s="1100"/>
      <c r="Z105" s="1100"/>
      <c r="AA105" s="1168"/>
      <c r="AB105" s="1167"/>
      <c r="AC105" s="19"/>
      <c r="AD105" s="244">
        <f>IF($C105=0,COUNTA($C$8:$C104),COUNTA($C$8:$C105))</f>
        <v>3</v>
      </c>
      <c r="AF105" s="59"/>
      <c r="AG105" s="56"/>
    </row>
    <row r="106" spans="1:33" ht="19.899999999999999" customHeight="1">
      <c r="A106" s="1491"/>
      <c r="B106" s="1027"/>
      <c r="C106" s="1497"/>
      <c r="D106" s="1500"/>
      <c r="E106" s="1545"/>
      <c r="F106" s="721" t="s">
        <v>967</v>
      </c>
      <c r="G106" s="422">
        <v>22</v>
      </c>
      <c r="H106" s="422">
        <f>MROUND(INDEX($C:$C,MATCH(AD106,$AD:$AD,0))*G106/1000,3)</f>
        <v>30</v>
      </c>
      <c r="I106" s="422" t="s">
        <v>1017</v>
      </c>
      <c r="J106" s="423"/>
      <c r="K106" s="1511"/>
      <c r="L106" s="1317"/>
      <c r="M106" s="1321"/>
      <c r="N106" s="1325"/>
      <c r="O106" s="1325"/>
      <c r="P106" s="1325"/>
      <c r="Q106" s="1324"/>
      <c r="R106" s="1525"/>
      <c r="S106" s="1100"/>
      <c r="T106" s="1100"/>
      <c r="U106" s="1103"/>
      <c r="V106" s="1106"/>
      <c r="W106" s="1100"/>
      <c r="X106" s="1100"/>
      <c r="Y106" s="1100"/>
      <c r="Z106" s="1100"/>
      <c r="AA106" s="1168"/>
      <c r="AB106" s="1167"/>
      <c r="AC106" s="19"/>
      <c r="AD106" s="244">
        <f>IF($C106=0,COUNTA($C$8:$C105),COUNTA($C$8:$C106))</f>
        <v>3</v>
      </c>
      <c r="AF106" s="59"/>
      <c r="AG106" s="56"/>
    </row>
    <row r="107" spans="1:33" ht="19.899999999999999" customHeight="1">
      <c r="A107" s="1491"/>
      <c r="B107" s="1027"/>
      <c r="C107" s="1497"/>
      <c r="D107" s="1500"/>
      <c r="E107" s="1545"/>
      <c r="F107" s="436" t="s">
        <v>962</v>
      </c>
      <c r="G107" s="422">
        <v>2</v>
      </c>
      <c r="H107" s="440">
        <f t="shared" ref="H107:H113" si="23">MROUND(INDEX($C:$C,MATCH(AD107,$AD:$AD,0))*G107/1000,1)</f>
        <v>3</v>
      </c>
      <c r="I107" s="440" t="s">
        <v>122</v>
      </c>
      <c r="J107" s="423"/>
      <c r="K107" s="1511"/>
      <c r="L107" s="1317"/>
      <c r="M107" s="1321"/>
      <c r="N107" s="1325"/>
      <c r="O107" s="1325"/>
      <c r="P107" s="1325"/>
      <c r="Q107" s="1324"/>
      <c r="R107" s="1525"/>
      <c r="S107" s="1100"/>
      <c r="T107" s="1100"/>
      <c r="U107" s="1103"/>
      <c r="V107" s="1106"/>
      <c r="W107" s="1100"/>
      <c r="X107" s="1100"/>
      <c r="Y107" s="1100"/>
      <c r="Z107" s="1100"/>
      <c r="AA107" s="1168"/>
      <c r="AB107" s="1167"/>
      <c r="AC107" s="19"/>
      <c r="AD107" s="244">
        <f>IF($C107=0,COUNTA($C$8:$C106),COUNTA($C$8:$C107))</f>
        <v>3</v>
      </c>
      <c r="AF107" s="59"/>
      <c r="AG107" s="56"/>
    </row>
    <row r="108" spans="1:33" ht="19.899999999999999" customHeight="1">
      <c r="A108" s="1491"/>
      <c r="B108" s="1027"/>
      <c r="C108" s="1497"/>
      <c r="D108" s="1500"/>
      <c r="E108" s="1545"/>
      <c r="F108" s="436" t="s">
        <v>1018</v>
      </c>
      <c r="G108" s="422">
        <v>7</v>
      </c>
      <c r="H108" s="422">
        <f t="shared" si="23"/>
        <v>10</v>
      </c>
      <c r="I108" s="422" t="str">
        <f t="shared" si="18"/>
        <v>10K</v>
      </c>
      <c r="J108" s="423"/>
      <c r="K108" s="1511"/>
      <c r="L108" s="1317"/>
      <c r="M108" s="1321"/>
      <c r="N108" s="1325"/>
      <c r="O108" s="1325"/>
      <c r="P108" s="1325"/>
      <c r="Q108" s="1324"/>
      <c r="R108" s="1525"/>
      <c r="S108" s="1100"/>
      <c r="T108" s="1100"/>
      <c r="U108" s="1103"/>
      <c r="V108" s="1106"/>
      <c r="W108" s="1100"/>
      <c r="X108" s="1100"/>
      <c r="Y108" s="1100"/>
      <c r="Z108" s="1100"/>
      <c r="AA108" s="1168"/>
      <c r="AB108" s="1167"/>
      <c r="AC108" s="19"/>
      <c r="AD108" s="244">
        <f>IF($C108=0,COUNTA($C$8:$C107),COUNTA($C$8:$C108))</f>
        <v>3</v>
      </c>
      <c r="AF108" s="59"/>
      <c r="AG108" s="56"/>
    </row>
    <row r="109" spans="1:33" ht="19.899999999999999" customHeight="1">
      <c r="A109" s="1491"/>
      <c r="B109" s="1027"/>
      <c r="C109" s="1497"/>
      <c r="D109" s="1500"/>
      <c r="E109" s="1545"/>
      <c r="F109" s="422" t="s">
        <v>182</v>
      </c>
      <c r="G109" s="422">
        <v>9</v>
      </c>
      <c r="H109" s="440">
        <f t="shared" si="23"/>
        <v>12</v>
      </c>
      <c r="I109" s="440" t="str">
        <f t="shared" si="18"/>
        <v>12K</v>
      </c>
      <c r="J109" s="423"/>
      <c r="K109" s="1511"/>
      <c r="L109" s="1317"/>
      <c r="M109" s="1321"/>
      <c r="N109" s="1325"/>
      <c r="O109" s="1325"/>
      <c r="P109" s="1325"/>
      <c r="Q109" s="1324"/>
      <c r="R109" s="1525"/>
      <c r="S109" s="1100"/>
      <c r="T109" s="1100"/>
      <c r="U109" s="1103"/>
      <c r="V109" s="1106"/>
      <c r="W109" s="1100"/>
      <c r="X109" s="1100"/>
      <c r="Y109" s="1100"/>
      <c r="Z109" s="1100"/>
      <c r="AA109" s="1168"/>
      <c r="AB109" s="1167"/>
      <c r="AC109" s="19"/>
      <c r="AD109" s="244">
        <f>IF($C109=0,COUNTA($C$8:$C106),COUNTA($C$8:$C109))</f>
        <v>3</v>
      </c>
      <c r="AF109" s="59"/>
      <c r="AG109" s="56"/>
    </row>
    <row r="110" spans="1:33" ht="19.899999999999999" customHeight="1">
      <c r="A110" s="1491"/>
      <c r="B110" s="1027"/>
      <c r="C110" s="1497"/>
      <c r="D110" s="1500"/>
      <c r="E110" s="1545"/>
      <c r="F110" s="422" t="s">
        <v>952</v>
      </c>
      <c r="G110" s="422"/>
      <c r="H110" s="422">
        <f t="shared" si="23"/>
        <v>0</v>
      </c>
      <c r="I110" s="422" t="s">
        <v>1019</v>
      </c>
      <c r="J110" s="423"/>
      <c r="K110" s="1511"/>
      <c r="L110" s="1317"/>
      <c r="M110" s="1321"/>
      <c r="N110" s="1325"/>
      <c r="O110" s="1325"/>
      <c r="P110" s="1325"/>
      <c r="Q110" s="1324"/>
      <c r="R110" s="1525"/>
      <c r="S110" s="1100"/>
      <c r="T110" s="1100"/>
      <c r="U110" s="1103"/>
      <c r="V110" s="1106"/>
      <c r="W110" s="1100"/>
      <c r="X110" s="1100"/>
      <c r="Y110" s="1100"/>
      <c r="Z110" s="1100"/>
      <c r="AA110" s="1168"/>
      <c r="AB110" s="1167"/>
      <c r="AC110" s="19"/>
      <c r="AD110" s="244">
        <f>IF($C110=0,COUNTA($C$8:$C109),COUNTA($C$8:$C110))</f>
        <v>3</v>
      </c>
      <c r="AF110" s="59"/>
      <c r="AG110" s="56"/>
    </row>
    <row r="111" spans="1:33" ht="19.899999999999999" customHeight="1" thickBot="1">
      <c r="A111" s="1491"/>
      <c r="B111" s="1027"/>
      <c r="C111" s="1497"/>
      <c r="D111" s="1500"/>
      <c r="E111" s="1545"/>
      <c r="F111" s="440" t="s">
        <v>1020</v>
      </c>
      <c r="G111" s="440"/>
      <c r="H111" s="440">
        <f t="shared" si="23"/>
        <v>0</v>
      </c>
      <c r="I111" s="440" t="s">
        <v>1021</v>
      </c>
      <c r="J111" s="423"/>
      <c r="K111" s="1511"/>
      <c r="L111" s="1317"/>
      <c r="M111" s="1321"/>
      <c r="N111" s="1325"/>
      <c r="O111" s="1325"/>
      <c r="P111" s="1325"/>
      <c r="Q111" s="1324"/>
      <c r="R111" s="1525"/>
      <c r="S111" s="1100"/>
      <c r="T111" s="1100"/>
      <c r="U111" s="1103"/>
      <c r="V111" s="1106"/>
      <c r="W111" s="1100"/>
      <c r="X111" s="1100"/>
      <c r="Y111" s="1100"/>
      <c r="Z111" s="1100"/>
      <c r="AA111" s="1168"/>
      <c r="AB111" s="1167"/>
      <c r="AC111" s="19"/>
      <c r="AD111" s="244">
        <f>IF($C111=0,COUNTA($C$8:$C108),COUNTA($C$8:$C111))</f>
        <v>3</v>
      </c>
      <c r="AF111" s="59"/>
      <c r="AG111" s="56"/>
    </row>
    <row r="112" spans="1:33" ht="19.899999999999999" hidden="1" customHeight="1">
      <c r="A112" s="1491"/>
      <c r="B112" s="1027"/>
      <c r="C112" s="1497"/>
      <c r="D112" s="1500"/>
      <c r="E112" s="1545"/>
      <c r="F112" s="422"/>
      <c r="G112" s="422"/>
      <c r="H112" s="422">
        <f t="shared" si="23"/>
        <v>0</v>
      </c>
      <c r="I112" s="422" t="str">
        <f t="shared" si="18"/>
        <v>0K</v>
      </c>
      <c r="J112" s="423"/>
      <c r="K112" s="1511"/>
      <c r="L112" s="1317"/>
      <c r="M112" s="1321"/>
      <c r="N112" s="1325"/>
      <c r="O112" s="1325"/>
      <c r="P112" s="1325"/>
      <c r="Q112" s="1324"/>
      <c r="R112" s="1525"/>
      <c r="S112" s="1100"/>
      <c r="T112" s="1100"/>
      <c r="U112" s="1103"/>
      <c r="V112" s="1106"/>
      <c r="W112" s="1100"/>
      <c r="X112" s="1100"/>
      <c r="Y112" s="1100"/>
      <c r="Z112" s="1100"/>
      <c r="AA112" s="1168"/>
      <c r="AB112" s="1167"/>
      <c r="AC112" s="19"/>
      <c r="AD112" s="244">
        <f>IF($C112=0,COUNTA($C$8:$C111),COUNTA($C$8:$C112))</f>
        <v>3</v>
      </c>
      <c r="AF112" s="59"/>
      <c r="AG112" s="56"/>
    </row>
    <row r="113" spans="1:33" ht="19.899999999999999" hidden="1" customHeight="1" thickBot="1">
      <c r="A113" s="1491"/>
      <c r="B113" s="1027"/>
      <c r="C113" s="1497"/>
      <c r="D113" s="1500"/>
      <c r="E113" s="1513"/>
      <c r="F113" s="403"/>
      <c r="G113" s="403"/>
      <c r="H113" s="403">
        <f t="shared" si="23"/>
        <v>0</v>
      </c>
      <c r="I113" s="403" t="str">
        <f t="shared" si="18"/>
        <v>0K</v>
      </c>
      <c r="J113" s="465"/>
      <c r="K113" s="1511"/>
      <c r="L113" s="1317"/>
      <c r="M113" s="1321"/>
      <c r="N113" s="1325"/>
      <c r="O113" s="1325"/>
      <c r="P113" s="1325"/>
      <c r="Q113" s="1324"/>
      <c r="R113" s="1525"/>
      <c r="S113" s="1100"/>
      <c r="T113" s="1100"/>
      <c r="U113" s="1103"/>
      <c r="V113" s="1106"/>
      <c r="W113" s="1100"/>
      <c r="X113" s="1100"/>
      <c r="Y113" s="1100"/>
      <c r="Z113" s="1100"/>
      <c r="AA113" s="1168"/>
      <c r="AB113" s="1167"/>
      <c r="AC113" s="19"/>
      <c r="AD113" s="244">
        <f>IF($C113=0,COUNTA($C$8:$C112),COUNTA($C$8:$C113))</f>
        <v>3</v>
      </c>
      <c r="AF113" s="59"/>
      <c r="AG113" s="56"/>
    </row>
    <row r="114" spans="1:33" ht="19.899999999999999" customHeight="1" thickBot="1">
      <c r="A114" s="1492"/>
      <c r="B114" s="1547"/>
      <c r="C114" s="1498"/>
      <c r="D114" s="1501"/>
      <c r="E114" s="474" t="s">
        <v>991</v>
      </c>
      <c r="F114" s="1557" t="s">
        <v>74</v>
      </c>
      <c r="G114" s="1558"/>
      <c r="H114" s="1558"/>
      <c r="I114" s="1559"/>
      <c r="J114" s="475"/>
      <c r="K114" s="476" t="s">
        <v>75</v>
      </c>
      <c r="L114" s="1554"/>
      <c r="M114" s="1555"/>
      <c r="N114" s="1556"/>
      <c r="O114" s="1556"/>
      <c r="P114" s="1556"/>
      <c r="Q114" s="1523"/>
      <c r="R114" s="1526"/>
      <c r="S114" s="452"/>
      <c r="T114" s="452"/>
      <c r="U114" s="453"/>
      <c r="V114" s="454"/>
      <c r="W114" s="452"/>
      <c r="X114" s="452"/>
      <c r="Y114" s="452"/>
      <c r="Z114" s="452"/>
      <c r="AA114" s="1169"/>
      <c r="AB114" s="1170"/>
      <c r="AC114" s="30"/>
      <c r="AD114" s="244">
        <f>IF($C114=0,COUNTA($C$8:$C113),COUNTA($C$8:$C114))</f>
        <v>3</v>
      </c>
      <c r="AF114" s="59"/>
      <c r="AG114" s="56"/>
    </row>
    <row r="115" spans="1:33" ht="19.899999999999999" customHeight="1" thickTop="1" thickBot="1">
      <c r="A115" s="1529">
        <f>A8+3</f>
        <v>45596</v>
      </c>
      <c r="B115" s="1546" t="s">
        <v>62</v>
      </c>
      <c r="C115" s="1532">
        <v>1374</v>
      </c>
      <c r="D115" s="1534" t="str">
        <f>E115</f>
        <v>燕麥飯</v>
      </c>
      <c r="E115" s="1535" t="s">
        <v>98</v>
      </c>
      <c r="F115" s="722" t="s">
        <v>1022</v>
      </c>
      <c r="G115" s="477">
        <v>9</v>
      </c>
      <c r="H115" s="477">
        <f>MROUND(INDEX($C:$C,MATCH(AD115,$AD:$AD,0))*G115/1000,3)</f>
        <v>12</v>
      </c>
      <c r="I115" s="470" t="str">
        <f>H115&amp;+"K"</f>
        <v>12K</v>
      </c>
      <c r="J115" s="478"/>
      <c r="K115" s="1560" t="s">
        <v>54</v>
      </c>
      <c r="L115" s="1563">
        <v>5.3</v>
      </c>
      <c r="M115" s="1563">
        <v>2.6</v>
      </c>
      <c r="N115" s="1564">
        <v>1.5</v>
      </c>
      <c r="O115" s="1562">
        <v>0</v>
      </c>
      <c r="P115" s="1562">
        <v>2.4</v>
      </c>
      <c r="Q115" s="1562">
        <v>1</v>
      </c>
      <c r="R115" s="1562">
        <f>SUM(L115*70)+(M115*75)+(N115*25)+(O115*60)+(P115*45)+(Q115*150)</f>
        <v>861.5</v>
      </c>
      <c r="S115" s="1143"/>
      <c r="T115" s="1143"/>
      <c r="U115" s="1150"/>
      <c r="V115" s="1151"/>
      <c r="W115" s="1143"/>
      <c r="X115" s="1143"/>
      <c r="Y115" s="1143"/>
      <c r="Z115" s="1143"/>
      <c r="AA115" s="1182"/>
      <c r="AB115" s="1183"/>
      <c r="AC115" s="19"/>
      <c r="AD115" s="244">
        <f>IF($C115=0,COUNTA($C$8:$C114),COUNTA($C$8:$C115))</f>
        <v>4</v>
      </c>
      <c r="AF115" s="59"/>
      <c r="AG115" s="56"/>
    </row>
    <row r="116" spans="1:33" ht="22.9" hidden="1" customHeight="1" thickBot="1">
      <c r="A116" s="1491"/>
      <c r="B116" s="1027"/>
      <c r="C116" s="1497"/>
      <c r="D116" s="1500"/>
      <c r="E116" s="1503"/>
      <c r="F116" s="432"/>
      <c r="G116" s="446"/>
      <c r="H116" s="446">
        <f>MROUND(INDEX($C:$C,MATCH(AD116,$AD:$AD,0))*G116/1000,1)</f>
        <v>0</v>
      </c>
      <c r="I116" s="403" t="str">
        <f t="shared" ref="I116:I126" si="24">H116&amp;+"K"</f>
        <v>0K</v>
      </c>
      <c r="J116" s="479"/>
      <c r="K116" s="1511"/>
      <c r="L116" s="1320"/>
      <c r="M116" s="1320"/>
      <c r="N116" s="1509"/>
      <c r="O116" s="1324"/>
      <c r="P116" s="1324"/>
      <c r="Q116" s="1324"/>
      <c r="R116" s="1324"/>
      <c r="S116" s="1124"/>
      <c r="T116" s="1124"/>
      <c r="U116" s="1125"/>
      <c r="V116" s="1126"/>
      <c r="W116" s="1124"/>
      <c r="X116" s="1124"/>
      <c r="Y116" s="1124"/>
      <c r="Z116" s="1124"/>
      <c r="AA116" s="1092"/>
      <c r="AB116" s="1093"/>
      <c r="AC116" s="19"/>
      <c r="AD116" s="244">
        <f>IF($C116=0,COUNTA($C$8:$C115),COUNTA($C$8:$C116))</f>
        <v>4</v>
      </c>
      <c r="AF116" s="59"/>
      <c r="AG116" s="56"/>
    </row>
    <row r="117" spans="1:33" ht="19.899999999999999" customHeight="1">
      <c r="A117" s="1491"/>
      <c r="B117" s="1027"/>
      <c r="C117" s="1497"/>
      <c r="D117" s="1500"/>
      <c r="E117" s="1370" t="s">
        <v>992</v>
      </c>
      <c r="F117" s="705" t="s">
        <v>846</v>
      </c>
      <c r="G117" s="149">
        <v>55</v>
      </c>
      <c r="H117" s="408">
        <f>MROUND(INDEX($C:$C,MATCH(AD117,$AD:$AD,0))*G117/1000,3)</f>
        <v>75</v>
      </c>
      <c r="I117" s="481" t="str">
        <f t="shared" si="24"/>
        <v>75K</v>
      </c>
      <c r="J117" s="409"/>
      <c r="K117" s="1184" t="s">
        <v>254</v>
      </c>
      <c r="L117" s="1320"/>
      <c r="M117" s="1320"/>
      <c r="N117" s="1509"/>
      <c r="O117" s="1324"/>
      <c r="P117" s="1324"/>
      <c r="Q117" s="1324"/>
      <c r="R117" s="1324"/>
      <c r="S117" s="1099"/>
      <c r="T117" s="1099"/>
      <c r="U117" s="1102"/>
      <c r="V117" s="1105"/>
      <c r="W117" s="1099"/>
      <c r="X117" s="1099"/>
      <c r="Y117" s="1099"/>
      <c r="Z117" s="1099"/>
      <c r="AA117" s="1092"/>
      <c r="AB117" s="1093"/>
      <c r="AC117" s="30"/>
      <c r="AD117" s="244">
        <f>IF($C117=0,COUNTA($C$8:$C116),COUNTA($C$8:$C117))</f>
        <v>4</v>
      </c>
      <c r="AF117" s="59"/>
      <c r="AG117" s="56"/>
    </row>
    <row r="118" spans="1:33" ht="19.899999999999999" customHeight="1">
      <c r="A118" s="1491"/>
      <c r="B118" s="1027"/>
      <c r="C118" s="1497"/>
      <c r="D118" s="1500"/>
      <c r="E118" s="1371"/>
      <c r="F118" s="152" t="s">
        <v>1023</v>
      </c>
      <c r="G118" s="152">
        <v>17</v>
      </c>
      <c r="H118" s="417">
        <f t="shared" ref="H118:H136" si="25">MROUND(INDEX($C:$C,MATCH(AD118,$AD:$AD,0))*G118/1000,1)</f>
        <v>23</v>
      </c>
      <c r="I118" s="417" t="str">
        <f t="shared" si="24"/>
        <v>23K</v>
      </c>
      <c r="J118" s="417"/>
      <c r="K118" s="1185"/>
      <c r="L118" s="1320"/>
      <c r="M118" s="1320"/>
      <c r="N118" s="1509"/>
      <c r="O118" s="1324"/>
      <c r="P118" s="1324"/>
      <c r="Q118" s="1324"/>
      <c r="R118" s="1324"/>
      <c r="S118" s="1100"/>
      <c r="T118" s="1100"/>
      <c r="U118" s="1103"/>
      <c r="V118" s="1106"/>
      <c r="W118" s="1100"/>
      <c r="X118" s="1100"/>
      <c r="Y118" s="1100"/>
      <c r="Z118" s="1100"/>
      <c r="AA118" s="1092"/>
      <c r="AB118" s="1093"/>
      <c r="AC118" s="30"/>
      <c r="AD118" s="244">
        <f>IF($C118=0,COUNTA($C$8:$C117),COUNTA($C$8:$C118))</f>
        <v>4</v>
      </c>
      <c r="AF118" s="59"/>
      <c r="AG118" s="56"/>
    </row>
    <row r="119" spans="1:33" ht="19.899999999999999" customHeight="1">
      <c r="A119" s="1491"/>
      <c r="B119" s="1027"/>
      <c r="C119" s="1497"/>
      <c r="D119" s="1500"/>
      <c r="E119" s="1371"/>
      <c r="F119" s="152" t="s">
        <v>124</v>
      </c>
      <c r="G119" s="152">
        <v>15</v>
      </c>
      <c r="H119" s="417">
        <f t="shared" si="25"/>
        <v>21</v>
      </c>
      <c r="I119" s="417" t="str">
        <f t="shared" ref="I119" si="26">H119&amp;+"K"</f>
        <v>21K</v>
      </c>
      <c r="J119" s="417"/>
      <c r="K119" s="1185"/>
      <c r="L119" s="1320"/>
      <c r="M119" s="1320"/>
      <c r="N119" s="1509"/>
      <c r="O119" s="1324"/>
      <c r="P119" s="1324"/>
      <c r="Q119" s="1324"/>
      <c r="R119" s="1324"/>
      <c r="S119" s="1100"/>
      <c r="T119" s="1100"/>
      <c r="U119" s="1103"/>
      <c r="V119" s="1106"/>
      <c r="W119" s="1100"/>
      <c r="X119" s="1100"/>
      <c r="Y119" s="1100"/>
      <c r="Z119" s="1100"/>
      <c r="AA119" s="1092"/>
      <c r="AB119" s="1093"/>
      <c r="AC119" s="30"/>
      <c r="AD119" s="244">
        <f>IF($C119=0,COUNTA($C$8:$C118),COUNTA($C$8:$C119))</f>
        <v>4</v>
      </c>
      <c r="AF119" s="59"/>
      <c r="AG119" s="56"/>
    </row>
    <row r="120" spans="1:33" ht="19.899999999999999" customHeight="1">
      <c r="A120" s="1491"/>
      <c r="B120" s="1027"/>
      <c r="C120" s="1497"/>
      <c r="D120" s="1500"/>
      <c r="E120" s="1371"/>
      <c r="F120" s="152" t="s">
        <v>1024</v>
      </c>
      <c r="G120" s="152">
        <v>20</v>
      </c>
      <c r="H120" s="417">
        <f t="shared" si="25"/>
        <v>27</v>
      </c>
      <c r="I120" s="417" t="str">
        <f t="shared" si="24"/>
        <v>27K</v>
      </c>
      <c r="J120" s="417"/>
      <c r="K120" s="1185"/>
      <c r="L120" s="1320"/>
      <c r="M120" s="1320"/>
      <c r="N120" s="1509"/>
      <c r="O120" s="1324"/>
      <c r="P120" s="1324"/>
      <c r="Q120" s="1324"/>
      <c r="R120" s="1324"/>
      <c r="S120" s="1100"/>
      <c r="T120" s="1100"/>
      <c r="U120" s="1103"/>
      <c r="V120" s="1106"/>
      <c r="W120" s="1100"/>
      <c r="X120" s="1100"/>
      <c r="Y120" s="1100"/>
      <c r="Z120" s="1100"/>
      <c r="AA120" s="1092"/>
      <c r="AB120" s="1093"/>
      <c r="AC120" s="30"/>
      <c r="AD120" s="244">
        <f>IF($C120=0,COUNTA($C$8:$C118),COUNTA($C$8:$C120))</f>
        <v>4</v>
      </c>
      <c r="AF120" s="59"/>
      <c r="AG120" s="56"/>
    </row>
    <row r="121" spans="1:33" ht="19.899999999999999" customHeight="1">
      <c r="A121" s="1491"/>
      <c r="B121" s="1027"/>
      <c r="C121" s="1497"/>
      <c r="D121" s="1500"/>
      <c r="E121" s="1371"/>
      <c r="F121" s="152" t="s">
        <v>503</v>
      </c>
      <c r="G121" s="152">
        <v>3</v>
      </c>
      <c r="H121" s="417">
        <f t="shared" si="25"/>
        <v>4</v>
      </c>
      <c r="I121" s="417" t="str">
        <f t="shared" si="24"/>
        <v>4K</v>
      </c>
      <c r="J121" s="417"/>
      <c r="K121" s="1185"/>
      <c r="L121" s="1320"/>
      <c r="M121" s="1320"/>
      <c r="N121" s="1509"/>
      <c r="O121" s="1324"/>
      <c r="P121" s="1324"/>
      <c r="Q121" s="1324"/>
      <c r="R121" s="1324"/>
      <c r="S121" s="1100"/>
      <c r="T121" s="1100"/>
      <c r="U121" s="1103"/>
      <c r="V121" s="1106"/>
      <c r="W121" s="1100"/>
      <c r="X121" s="1100"/>
      <c r="Y121" s="1100"/>
      <c r="Z121" s="1100"/>
      <c r="AA121" s="1092"/>
      <c r="AB121" s="1093"/>
      <c r="AC121" s="30"/>
      <c r="AD121" s="244">
        <f>IF($C121=0,COUNTA($C$8:$C120),COUNTA($C$8:$C121))</f>
        <v>4</v>
      </c>
      <c r="AF121" s="59"/>
      <c r="AG121" s="56"/>
    </row>
    <row r="122" spans="1:33" ht="19.899999999999999" customHeight="1">
      <c r="A122" s="1491"/>
      <c r="B122" s="1027"/>
      <c r="C122" s="1497"/>
      <c r="D122" s="1500"/>
      <c r="E122" s="1371"/>
      <c r="F122" s="152" t="s">
        <v>953</v>
      </c>
      <c r="G122" s="152"/>
      <c r="H122" s="417">
        <f t="shared" si="25"/>
        <v>0</v>
      </c>
      <c r="I122" s="417" t="s">
        <v>1025</v>
      </c>
      <c r="J122" s="417"/>
      <c r="K122" s="1185"/>
      <c r="L122" s="1320"/>
      <c r="M122" s="1320"/>
      <c r="N122" s="1509"/>
      <c r="O122" s="1324"/>
      <c r="P122" s="1324"/>
      <c r="Q122" s="1324"/>
      <c r="R122" s="1324"/>
      <c r="S122" s="1100"/>
      <c r="T122" s="1100"/>
      <c r="U122" s="1103"/>
      <c r="V122" s="1106"/>
      <c r="W122" s="1100"/>
      <c r="X122" s="1100"/>
      <c r="Y122" s="1100"/>
      <c r="Z122" s="1100"/>
      <c r="AA122" s="1092"/>
      <c r="AB122" s="1093"/>
      <c r="AC122" s="30"/>
      <c r="AD122" s="244">
        <f>IF($C122=0,COUNTA($C$8:$C121),COUNTA($C$8:$C122))</f>
        <v>4</v>
      </c>
      <c r="AF122" s="59"/>
      <c r="AG122" s="56"/>
    </row>
    <row r="123" spans="1:33" ht="19.899999999999999" customHeight="1">
      <c r="A123" s="1491"/>
      <c r="B123" s="1027"/>
      <c r="C123" s="1497"/>
      <c r="D123" s="1500"/>
      <c r="E123" s="1371"/>
      <c r="F123" s="152" t="s">
        <v>938</v>
      </c>
      <c r="G123" s="152"/>
      <c r="H123" s="488">
        <f t="shared" si="25"/>
        <v>0</v>
      </c>
      <c r="I123" s="488" t="s">
        <v>1026</v>
      </c>
      <c r="J123" s="411"/>
      <c r="K123" s="1185"/>
      <c r="L123" s="1320"/>
      <c r="M123" s="1320"/>
      <c r="N123" s="1509"/>
      <c r="O123" s="1324"/>
      <c r="P123" s="1324"/>
      <c r="Q123" s="1324"/>
      <c r="R123" s="1324"/>
      <c r="S123" s="1100"/>
      <c r="T123" s="1100"/>
      <c r="U123" s="1103"/>
      <c r="V123" s="1106"/>
      <c r="W123" s="1100"/>
      <c r="X123" s="1100"/>
      <c r="Y123" s="1100"/>
      <c r="Z123" s="1100"/>
      <c r="AA123" s="1092"/>
      <c r="AB123" s="1093"/>
      <c r="AC123" s="30"/>
      <c r="AD123" s="244">
        <f>IF($C123=0,COUNTA($C$8:$C122),COUNTA($C$8:$C123))</f>
        <v>4</v>
      </c>
      <c r="AF123" s="59"/>
      <c r="AG123" s="56"/>
    </row>
    <row r="124" spans="1:33" ht="22.9" customHeight="1">
      <c r="A124" s="1491"/>
      <c r="B124" s="1027"/>
      <c r="C124" s="1497"/>
      <c r="D124" s="1500"/>
      <c r="E124" s="1371"/>
      <c r="F124" s="152" t="s">
        <v>126</v>
      </c>
      <c r="G124" s="152">
        <v>1.5</v>
      </c>
      <c r="H124" s="417">
        <f t="shared" si="25"/>
        <v>2</v>
      </c>
      <c r="I124" s="417" t="str">
        <f t="shared" si="24"/>
        <v>2K</v>
      </c>
      <c r="J124" s="411"/>
      <c r="K124" s="1185"/>
      <c r="L124" s="1320"/>
      <c r="M124" s="1320"/>
      <c r="N124" s="1509"/>
      <c r="O124" s="1324"/>
      <c r="P124" s="1324"/>
      <c r="Q124" s="1324"/>
      <c r="R124" s="1324"/>
      <c r="S124" s="1100"/>
      <c r="T124" s="1100"/>
      <c r="U124" s="1103"/>
      <c r="V124" s="1106"/>
      <c r="W124" s="1100"/>
      <c r="X124" s="1100"/>
      <c r="Y124" s="1100"/>
      <c r="Z124" s="1100"/>
      <c r="AA124" s="1092"/>
      <c r="AB124" s="1093"/>
      <c r="AC124" s="30"/>
      <c r="AD124" s="244">
        <f>IF($C124=0,COUNTA($C$8:$C122),COUNTA($C$8:$C124))</f>
        <v>4</v>
      </c>
      <c r="AF124" s="59"/>
      <c r="AG124" s="56"/>
    </row>
    <row r="125" spans="1:33" ht="22.9" customHeight="1" thickBot="1">
      <c r="A125" s="1491"/>
      <c r="B125" s="1027"/>
      <c r="C125" s="1497"/>
      <c r="D125" s="1500"/>
      <c r="E125" s="1371"/>
      <c r="F125" s="154" t="s">
        <v>1027</v>
      </c>
      <c r="G125" s="154"/>
      <c r="H125" s="229">
        <f t="shared" si="25"/>
        <v>0</v>
      </c>
      <c r="I125" s="229" t="s">
        <v>939</v>
      </c>
      <c r="J125" s="411"/>
      <c r="K125" s="1185"/>
      <c r="L125" s="1320"/>
      <c r="M125" s="1320"/>
      <c r="N125" s="1509"/>
      <c r="O125" s="1324"/>
      <c r="P125" s="1324"/>
      <c r="Q125" s="1324"/>
      <c r="R125" s="1324"/>
      <c r="S125" s="1100"/>
      <c r="T125" s="1100"/>
      <c r="U125" s="1103"/>
      <c r="V125" s="1106"/>
      <c r="W125" s="1100"/>
      <c r="X125" s="1100"/>
      <c r="Y125" s="1100"/>
      <c r="Z125" s="1100"/>
      <c r="AA125" s="1092"/>
      <c r="AB125" s="1093"/>
      <c r="AC125" s="30"/>
      <c r="AD125" s="244">
        <f>IF($C125=0,COUNTA($C$8:$C123),COUNTA($C$8:$C125))</f>
        <v>4</v>
      </c>
      <c r="AF125" s="59"/>
      <c r="AG125" s="56"/>
    </row>
    <row r="126" spans="1:33" ht="22.9" hidden="1" customHeight="1" thickBot="1">
      <c r="A126" s="1491"/>
      <c r="B126" s="1027"/>
      <c r="C126" s="1497"/>
      <c r="D126" s="1500"/>
      <c r="E126" s="1561"/>
      <c r="F126" s="487"/>
      <c r="G126" s="487"/>
      <c r="H126" s="487">
        <f t="shared" si="25"/>
        <v>0</v>
      </c>
      <c r="I126" s="487" t="str">
        <f t="shared" si="24"/>
        <v>0K</v>
      </c>
      <c r="J126" s="490"/>
      <c r="K126" s="1202"/>
      <c r="L126" s="1320"/>
      <c r="M126" s="1320"/>
      <c r="N126" s="1509"/>
      <c r="O126" s="1324"/>
      <c r="P126" s="1324"/>
      <c r="Q126" s="1324"/>
      <c r="R126" s="1324"/>
      <c r="S126" s="1101"/>
      <c r="T126" s="1101"/>
      <c r="U126" s="1104"/>
      <c r="V126" s="1107"/>
      <c r="W126" s="1101"/>
      <c r="X126" s="1101"/>
      <c r="Y126" s="1101"/>
      <c r="Z126" s="1101"/>
      <c r="AA126" s="1092"/>
      <c r="AB126" s="1093"/>
      <c r="AC126" s="30"/>
      <c r="AD126" s="244">
        <f>IF($C126=0,COUNTA($C$8:$C125),COUNTA($C$8:$C126))</f>
        <v>4</v>
      </c>
      <c r="AF126" s="59"/>
      <c r="AG126" s="56"/>
    </row>
    <row r="127" spans="1:33" ht="19.899999999999999" customHeight="1">
      <c r="A127" s="1491"/>
      <c r="B127" s="1027"/>
      <c r="C127" s="1497"/>
      <c r="D127" s="1500"/>
      <c r="E127" s="1518" t="s">
        <v>993</v>
      </c>
      <c r="F127" s="195" t="s">
        <v>360</v>
      </c>
      <c r="G127" s="195">
        <v>11</v>
      </c>
      <c r="H127" s="462">
        <f t="shared" si="25"/>
        <v>15</v>
      </c>
      <c r="I127" s="481" t="str">
        <f t="shared" ref="I127:I136" si="27">H127&amp;+"K"</f>
        <v>15K</v>
      </c>
      <c r="J127" s="421"/>
      <c r="K127" s="1504" t="s">
        <v>973</v>
      </c>
      <c r="L127" s="1320"/>
      <c r="M127" s="1320"/>
      <c r="N127" s="1509"/>
      <c r="O127" s="1324"/>
      <c r="P127" s="1324"/>
      <c r="Q127" s="1324"/>
      <c r="R127" s="1324"/>
      <c r="S127" s="1099"/>
      <c r="T127" s="1099"/>
      <c r="U127" s="1102"/>
      <c r="V127" s="1105"/>
      <c r="W127" s="1099"/>
      <c r="X127" s="1099"/>
      <c r="Y127" s="1099"/>
      <c r="Z127" s="1099"/>
      <c r="AA127" s="1092"/>
      <c r="AB127" s="1093"/>
      <c r="AC127" s="19"/>
      <c r="AD127" s="244">
        <f>IF($C127=0,COUNTA($C$8:$C126),COUNTA($C$8:$C127))</f>
        <v>4</v>
      </c>
      <c r="AF127" s="59"/>
      <c r="AG127" s="56"/>
    </row>
    <row r="128" spans="1:33" ht="19.899999999999999" customHeight="1">
      <c r="A128" s="1491"/>
      <c r="B128" s="1027"/>
      <c r="C128" s="1497"/>
      <c r="D128" s="1500"/>
      <c r="E128" s="1519"/>
      <c r="F128" s="693" t="s">
        <v>934</v>
      </c>
      <c r="G128" s="212">
        <v>20</v>
      </c>
      <c r="H128" s="252">
        <f t="shared" si="25"/>
        <v>27</v>
      </c>
      <c r="I128" s="417" t="str">
        <f t="shared" si="27"/>
        <v>27K</v>
      </c>
      <c r="J128" s="423"/>
      <c r="K128" s="1511"/>
      <c r="L128" s="1320"/>
      <c r="M128" s="1320"/>
      <c r="N128" s="1509"/>
      <c r="O128" s="1324"/>
      <c r="P128" s="1324"/>
      <c r="Q128" s="1324"/>
      <c r="R128" s="1324"/>
      <c r="S128" s="1113"/>
      <c r="T128" s="1113"/>
      <c r="U128" s="1109"/>
      <c r="V128" s="1111"/>
      <c r="W128" s="1113"/>
      <c r="X128" s="1113"/>
      <c r="Y128" s="1113"/>
      <c r="Z128" s="1113"/>
      <c r="AA128" s="1092"/>
      <c r="AB128" s="1093"/>
      <c r="AC128" s="19"/>
      <c r="AD128" s="244">
        <f>IF($C128=0,COUNTA($C$8:$C127),COUNTA($C$8:$C128))</f>
        <v>4</v>
      </c>
      <c r="AF128" s="59"/>
      <c r="AG128" s="56"/>
    </row>
    <row r="129" spans="1:33" ht="19.899999999999999" customHeight="1">
      <c r="A129" s="1491"/>
      <c r="B129" s="1027"/>
      <c r="C129" s="1497"/>
      <c r="D129" s="1500"/>
      <c r="E129" s="1519"/>
      <c r="F129" s="212" t="s">
        <v>358</v>
      </c>
      <c r="G129" s="212">
        <v>25</v>
      </c>
      <c r="H129" s="252">
        <f t="shared" si="25"/>
        <v>34</v>
      </c>
      <c r="I129" s="417" t="str">
        <f t="shared" si="27"/>
        <v>34K</v>
      </c>
      <c r="J129" s="423"/>
      <c r="K129" s="1511"/>
      <c r="L129" s="1320"/>
      <c r="M129" s="1320"/>
      <c r="N129" s="1509"/>
      <c r="O129" s="1324"/>
      <c r="P129" s="1324"/>
      <c r="Q129" s="1324"/>
      <c r="R129" s="1324"/>
      <c r="S129" s="1113"/>
      <c r="T129" s="1113"/>
      <c r="U129" s="1109"/>
      <c r="V129" s="1111"/>
      <c r="W129" s="1113"/>
      <c r="X129" s="1113"/>
      <c r="Y129" s="1113"/>
      <c r="Z129" s="1113"/>
      <c r="AA129" s="1092"/>
      <c r="AB129" s="1093"/>
      <c r="AC129" s="19"/>
      <c r="AD129" s="244">
        <f>IF($C129=0,COUNTA($C$8:$C128),COUNTA($C$8:$C129))</f>
        <v>4</v>
      </c>
      <c r="AF129" s="59"/>
      <c r="AG129" s="56"/>
    </row>
    <row r="130" spans="1:33" ht="19.899999999999999" customHeight="1">
      <c r="A130" s="1491"/>
      <c r="B130" s="1027"/>
      <c r="C130" s="1497"/>
      <c r="D130" s="1500"/>
      <c r="E130" s="1519"/>
      <c r="F130" s="212" t="s">
        <v>786</v>
      </c>
      <c r="G130" s="212">
        <v>5</v>
      </c>
      <c r="H130" s="252">
        <f t="shared" si="25"/>
        <v>7</v>
      </c>
      <c r="I130" s="417" t="str">
        <f t="shared" si="27"/>
        <v>7K</v>
      </c>
      <c r="J130" s="423"/>
      <c r="K130" s="1511"/>
      <c r="L130" s="1320"/>
      <c r="M130" s="1320"/>
      <c r="N130" s="1509"/>
      <c r="O130" s="1324"/>
      <c r="P130" s="1324"/>
      <c r="Q130" s="1324"/>
      <c r="R130" s="1324"/>
      <c r="S130" s="1113"/>
      <c r="T130" s="1113"/>
      <c r="U130" s="1109"/>
      <c r="V130" s="1111"/>
      <c r="W130" s="1113"/>
      <c r="X130" s="1113"/>
      <c r="Y130" s="1113"/>
      <c r="Z130" s="1113"/>
      <c r="AA130" s="1092"/>
      <c r="AB130" s="1093"/>
      <c r="AC130" s="19"/>
      <c r="AD130" s="244">
        <f>IF($C130=0,COUNTA($C$8:$C129),COUNTA($C$8:$C130))</f>
        <v>4</v>
      </c>
      <c r="AF130" s="59"/>
      <c r="AG130" s="56"/>
    </row>
    <row r="131" spans="1:33" ht="19.899999999999999" customHeight="1">
      <c r="A131" s="1491"/>
      <c r="B131" s="1027"/>
      <c r="C131" s="1497"/>
      <c r="D131" s="1500"/>
      <c r="E131" s="1519"/>
      <c r="F131" s="692" t="s">
        <v>1028</v>
      </c>
      <c r="G131" s="692">
        <v>1</v>
      </c>
      <c r="H131" s="422">
        <f t="shared" si="25"/>
        <v>1</v>
      </c>
      <c r="I131" s="422" t="str">
        <f t="shared" si="27"/>
        <v>1K</v>
      </c>
      <c r="J131" s="423"/>
      <c r="K131" s="1511"/>
      <c r="L131" s="1320"/>
      <c r="M131" s="1320"/>
      <c r="N131" s="1509"/>
      <c r="O131" s="1324"/>
      <c r="P131" s="1324"/>
      <c r="Q131" s="1324"/>
      <c r="R131" s="1324"/>
      <c r="S131" s="1113"/>
      <c r="T131" s="1113"/>
      <c r="U131" s="1109"/>
      <c r="V131" s="1111"/>
      <c r="W131" s="1113"/>
      <c r="X131" s="1113"/>
      <c r="Y131" s="1113"/>
      <c r="Z131" s="1113"/>
      <c r="AA131" s="1092"/>
      <c r="AB131" s="1093"/>
      <c r="AC131" s="19"/>
      <c r="AD131" s="244">
        <f>IF($C131=0,COUNTA($C$8:$C130),COUNTA($C$8:$C131))</f>
        <v>4</v>
      </c>
      <c r="AF131" s="59"/>
      <c r="AG131" s="56"/>
    </row>
    <row r="132" spans="1:33" ht="19.899999999999999" customHeight="1" thickBot="1">
      <c r="A132" s="1491"/>
      <c r="B132" s="1027"/>
      <c r="C132" s="1497"/>
      <c r="D132" s="1500"/>
      <c r="E132" s="1519"/>
      <c r="F132" s="212" t="s">
        <v>860</v>
      </c>
      <c r="G132" s="212"/>
      <c r="H132" s="422">
        <f t="shared" si="25"/>
        <v>0</v>
      </c>
      <c r="I132" s="422" t="s">
        <v>1029</v>
      </c>
      <c r="J132" s="423"/>
      <c r="K132" s="1511"/>
      <c r="L132" s="1320"/>
      <c r="M132" s="1320"/>
      <c r="N132" s="1509"/>
      <c r="O132" s="1324"/>
      <c r="P132" s="1324"/>
      <c r="Q132" s="1324"/>
      <c r="R132" s="1324"/>
      <c r="S132" s="1113"/>
      <c r="T132" s="1113"/>
      <c r="U132" s="1109"/>
      <c r="V132" s="1111"/>
      <c r="W132" s="1113"/>
      <c r="X132" s="1113"/>
      <c r="Y132" s="1113"/>
      <c r="Z132" s="1113"/>
      <c r="AA132" s="1092"/>
      <c r="AB132" s="1093"/>
      <c r="AC132" s="19"/>
      <c r="AD132" s="244">
        <f>IF($C132=0,COUNTA($C$8:$C131),COUNTA($C$8:$C132))</f>
        <v>4</v>
      </c>
      <c r="AF132" s="59"/>
      <c r="AG132" s="56"/>
    </row>
    <row r="133" spans="1:33" ht="22.9" hidden="1" customHeight="1">
      <c r="A133" s="1491"/>
      <c r="B133" s="1027"/>
      <c r="C133" s="1497"/>
      <c r="D133" s="1500"/>
      <c r="E133" s="1519"/>
      <c r="F133" s="427"/>
      <c r="G133" s="425"/>
      <c r="H133" s="422">
        <f t="shared" si="25"/>
        <v>0</v>
      </c>
      <c r="I133" s="422" t="str">
        <f t="shared" si="27"/>
        <v>0K</v>
      </c>
      <c r="J133" s="423"/>
      <c r="K133" s="1511"/>
      <c r="L133" s="1320"/>
      <c r="M133" s="1320"/>
      <c r="N133" s="1509"/>
      <c r="O133" s="1324"/>
      <c r="P133" s="1324"/>
      <c r="Q133" s="1324"/>
      <c r="R133" s="1324"/>
      <c r="S133" s="1113"/>
      <c r="T133" s="1113"/>
      <c r="U133" s="1109"/>
      <c r="V133" s="1111"/>
      <c r="W133" s="1113"/>
      <c r="X133" s="1113"/>
      <c r="Y133" s="1113"/>
      <c r="Z133" s="1113"/>
      <c r="AA133" s="1092"/>
      <c r="AB133" s="1093"/>
      <c r="AC133" s="19"/>
      <c r="AD133" s="244">
        <f>IF($C133=0,COUNTA($C$8:$C132),COUNTA($C$8:$C133))</f>
        <v>4</v>
      </c>
      <c r="AF133" s="59"/>
      <c r="AG133" s="56"/>
    </row>
    <row r="134" spans="1:33" ht="22.9" hidden="1" customHeight="1" thickBot="1">
      <c r="A134" s="1491"/>
      <c r="B134" s="1027"/>
      <c r="C134" s="1497"/>
      <c r="D134" s="1500"/>
      <c r="E134" s="1519"/>
      <c r="F134" s="152"/>
      <c r="G134" s="152"/>
      <c r="H134" s="151">
        <f t="shared" si="25"/>
        <v>0</v>
      </c>
      <c r="I134" s="151" t="str">
        <f t="shared" si="27"/>
        <v>0K</v>
      </c>
      <c r="J134" s="423"/>
      <c r="K134" s="1511"/>
      <c r="L134" s="1320"/>
      <c r="M134" s="1320"/>
      <c r="N134" s="1509"/>
      <c r="O134" s="1324"/>
      <c r="P134" s="1324"/>
      <c r="Q134" s="1324"/>
      <c r="R134" s="1324"/>
      <c r="S134" s="1113"/>
      <c r="T134" s="1113"/>
      <c r="U134" s="1109"/>
      <c r="V134" s="1111"/>
      <c r="W134" s="1113"/>
      <c r="X134" s="1113"/>
      <c r="Y134" s="1113"/>
      <c r="Z134" s="1113"/>
      <c r="AA134" s="1092"/>
      <c r="AB134" s="1093"/>
      <c r="AC134" s="19"/>
      <c r="AD134" s="244">
        <f>IF($C134=0,COUNTA($C$8:$C132),COUNTA($C$8:$C134))</f>
        <v>4</v>
      </c>
      <c r="AF134" s="59"/>
      <c r="AG134" s="56"/>
    </row>
    <row r="135" spans="1:33" ht="22.9" hidden="1" customHeight="1">
      <c r="A135" s="1491"/>
      <c r="B135" s="1027"/>
      <c r="C135" s="1497"/>
      <c r="D135" s="1500"/>
      <c r="E135" s="1519"/>
      <c r="F135" s="422"/>
      <c r="G135" s="422"/>
      <c r="H135" s="422">
        <f t="shared" si="25"/>
        <v>0</v>
      </c>
      <c r="I135" s="422" t="str">
        <f t="shared" si="27"/>
        <v>0K</v>
      </c>
      <c r="J135" s="423"/>
      <c r="K135" s="1511"/>
      <c r="L135" s="1320"/>
      <c r="M135" s="1320"/>
      <c r="N135" s="1509"/>
      <c r="O135" s="1324"/>
      <c r="P135" s="1324"/>
      <c r="Q135" s="1324"/>
      <c r="R135" s="1324"/>
      <c r="S135" s="1113"/>
      <c r="T135" s="1113"/>
      <c r="U135" s="1109"/>
      <c r="V135" s="1111"/>
      <c r="W135" s="1113"/>
      <c r="X135" s="1113"/>
      <c r="Y135" s="1113"/>
      <c r="Z135" s="1113"/>
      <c r="AA135" s="1092"/>
      <c r="AB135" s="1093"/>
      <c r="AC135" s="19"/>
      <c r="AD135" s="244">
        <f>IF($C135=0,COUNTA($C$8:$C133),COUNTA($C$8:$C135))</f>
        <v>4</v>
      </c>
      <c r="AF135" s="59"/>
      <c r="AG135" s="56"/>
    </row>
    <row r="136" spans="1:33" ht="22.9" hidden="1" customHeight="1" thickBot="1">
      <c r="A136" s="1491"/>
      <c r="B136" s="1027"/>
      <c r="C136" s="1497"/>
      <c r="D136" s="1500"/>
      <c r="E136" s="1520"/>
      <c r="F136" s="422"/>
      <c r="G136" s="422"/>
      <c r="H136" s="422">
        <f t="shared" si="25"/>
        <v>0</v>
      </c>
      <c r="I136" s="422" t="str">
        <f t="shared" si="27"/>
        <v>0K</v>
      </c>
      <c r="J136" s="428"/>
      <c r="K136" s="1505"/>
      <c r="L136" s="1320"/>
      <c r="M136" s="1320"/>
      <c r="N136" s="1509"/>
      <c r="O136" s="1324"/>
      <c r="P136" s="1324"/>
      <c r="Q136" s="1324"/>
      <c r="R136" s="1324"/>
      <c r="S136" s="1124"/>
      <c r="T136" s="1124"/>
      <c r="U136" s="1125"/>
      <c r="V136" s="1126"/>
      <c r="W136" s="1124"/>
      <c r="X136" s="1124"/>
      <c r="Y136" s="1124"/>
      <c r="Z136" s="1124"/>
      <c r="AA136" s="1092"/>
      <c r="AB136" s="1093"/>
      <c r="AC136" s="19"/>
      <c r="AD136" s="244">
        <f>IF($C136=0,COUNTA($C$8:$C135),COUNTA($C$8:$C136))</f>
        <v>4</v>
      </c>
      <c r="AF136" s="59"/>
      <c r="AG136" s="56"/>
    </row>
    <row r="137" spans="1:33" ht="22.9" customHeight="1">
      <c r="A137" s="1491"/>
      <c r="B137" s="1027"/>
      <c r="C137" s="1497"/>
      <c r="D137" s="1500"/>
      <c r="E137" s="1502" t="s">
        <v>99</v>
      </c>
      <c r="F137" s="429" t="s">
        <v>324</v>
      </c>
      <c r="G137" s="429">
        <v>70</v>
      </c>
      <c r="H137" s="429">
        <f>IF(MROUND(INDEX($C:$C,MATCH(AD137,$AD:$AD,0))*G137/1000,1)&gt;90,90,MROUND(INDEX($C:$C,MATCH(AD137,$AD:$AD,0))*G137/1000,1))</f>
        <v>90</v>
      </c>
      <c r="I137" s="429" t="s">
        <v>559</v>
      </c>
      <c r="J137" s="430"/>
      <c r="K137" s="1527" t="s">
        <v>76</v>
      </c>
      <c r="L137" s="1320"/>
      <c r="M137" s="1320"/>
      <c r="N137" s="1509"/>
      <c r="O137" s="1324"/>
      <c r="P137" s="1324"/>
      <c r="Q137" s="1324"/>
      <c r="R137" s="1324"/>
      <c r="S137" s="1099"/>
      <c r="T137" s="1099"/>
      <c r="U137" s="1102"/>
      <c r="V137" s="1105"/>
      <c r="W137" s="1099"/>
      <c r="X137" s="1099"/>
      <c r="Y137" s="1099"/>
      <c r="Z137" s="1099"/>
      <c r="AA137" s="1092"/>
      <c r="AB137" s="1093"/>
      <c r="AC137" s="19"/>
      <c r="AD137" s="244">
        <f>IF($C137=0,COUNTA($C$8:$C136),COUNTA($C$8:$C137))</f>
        <v>4</v>
      </c>
      <c r="AF137" s="59"/>
      <c r="AG137" s="56"/>
    </row>
    <row r="138" spans="1:33" ht="22.9" customHeight="1" thickBot="1">
      <c r="A138" s="1491"/>
      <c r="B138" s="1027"/>
      <c r="C138" s="1497"/>
      <c r="D138" s="1500"/>
      <c r="E138" s="1503"/>
      <c r="F138" s="431" t="s">
        <v>100</v>
      </c>
      <c r="G138" s="431">
        <v>0.4</v>
      </c>
      <c r="H138" s="432">
        <f>MROUND(INDEX($C:$C,MATCH(AD138,$AD:$AD,0))*G138/1000,0.1)</f>
        <v>0.5</v>
      </c>
      <c r="I138" s="432" t="str">
        <f>H138&amp;+"K"</f>
        <v>0.5K</v>
      </c>
      <c r="J138" s="428"/>
      <c r="K138" s="1528"/>
      <c r="L138" s="1320"/>
      <c r="M138" s="1320"/>
      <c r="N138" s="1509"/>
      <c r="O138" s="1324"/>
      <c r="P138" s="1324"/>
      <c r="Q138" s="1324"/>
      <c r="R138" s="1324"/>
      <c r="S138" s="1101"/>
      <c r="T138" s="1101"/>
      <c r="U138" s="1104"/>
      <c r="V138" s="1107"/>
      <c r="W138" s="1101"/>
      <c r="X138" s="1101"/>
      <c r="Y138" s="1101"/>
      <c r="Z138" s="1101"/>
      <c r="AA138" s="1092"/>
      <c r="AB138" s="1093"/>
      <c r="AC138" s="19"/>
      <c r="AD138" s="244">
        <f>IF($C138=0,COUNTA($C$8:$C137),COUNTA($C$8:$C138))</f>
        <v>4</v>
      </c>
      <c r="AF138" s="59"/>
      <c r="AG138" s="56"/>
    </row>
    <row r="139" spans="1:33" ht="19.899999999999999" customHeight="1">
      <c r="A139" s="1491"/>
      <c r="B139" s="1027"/>
      <c r="C139" s="1497"/>
      <c r="D139" s="1500"/>
      <c r="E139" s="1304" t="s">
        <v>980</v>
      </c>
      <c r="F139" s="178" t="s">
        <v>258</v>
      </c>
      <c r="G139" s="178">
        <v>20</v>
      </c>
      <c r="H139" s="495">
        <f>MROUND(INDEX($C:$C,MATCH(AD139,$AD:$AD,0))*G139/1000,1)</f>
        <v>27</v>
      </c>
      <c r="I139" s="495" t="str">
        <f t="shared" ref="I139:I141" si="28">H139&amp;+"K"</f>
        <v>27K</v>
      </c>
      <c r="J139" s="462"/>
      <c r="K139" s="1097" t="s">
        <v>326</v>
      </c>
      <c r="L139" s="1320"/>
      <c r="M139" s="1320"/>
      <c r="N139" s="1509"/>
      <c r="O139" s="1324"/>
      <c r="P139" s="1324"/>
      <c r="Q139" s="1324"/>
      <c r="R139" s="1324"/>
      <c r="S139" s="1099"/>
      <c r="T139" s="1099"/>
      <c r="U139" s="1102"/>
      <c r="V139" s="1105"/>
      <c r="W139" s="1099"/>
      <c r="X139" s="1099"/>
      <c r="Y139" s="1099"/>
      <c r="Z139" s="1099"/>
      <c r="AA139" s="1092"/>
      <c r="AB139" s="1093"/>
      <c r="AC139" s="19"/>
      <c r="AD139" s="244">
        <f>IF($C139=0,COUNTA($C$8:$C138),COUNTA($C$8:$C139))</f>
        <v>4</v>
      </c>
      <c r="AF139" s="59"/>
      <c r="AG139" s="56"/>
    </row>
    <row r="140" spans="1:33" ht="19.899999999999999" customHeight="1">
      <c r="A140" s="1491"/>
      <c r="B140" s="1027"/>
      <c r="C140" s="1497"/>
      <c r="D140" s="1500"/>
      <c r="E140" s="1086"/>
      <c r="F140" s="212" t="s">
        <v>940</v>
      </c>
      <c r="G140" s="212">
        <v>11</v>
      </c>
      <c r="H140" s="417">
        <f>MROUND(INDEX($C:$C,MATCH(AD140,$AD:$AD,0))*G140/1000,1)</f>
        <v>15</v>
      </c>
      <c r="I140" s="417" t="str">
        <f t="shared" si="28"/>
        <v>15K</v>
      </c>
      <c r="J140" s="417"/>
      <c r="K140" s="1331"/>
      <c r="L140" s="1320"/>
      <c r="M140" s="1320"/>
      <c r="N140" s="1509"/>
      <c r="O140" s="1324"/>
      <c r="P140" s="1324"/>
      <c r="Q140" s="1324"/>
      <c r="R140" s="1324"/>
      <c r="S140" s="1100"/>
      <c r="T140" s="1100"/>
      <c r="U140" s="1103"/>
      <c r="V140" s="1106"/>
      <c r="W140" s="1100"/>
      <c r="X140" s="1100"/>
      <c r="Y140" s="1100"/>
      <c r="Z140" s="1100"/>
      <c r="AA140" s="1092"/>
      <c r="AB140" s="1093"/>
      <c r="AC140" s="19"/>
      <c r="AD140" s="244">
        <f>IF($C140=0,COUNTA($C$8:$C139),COUNTA($C$8:$C140))</f>
        <v>4</v>
      </c>
      <c r="AF140" s="59"/>
      <c r="AG140" s="56"/>
    </row>
    <row r="141" spans="1:33" ht="19.899999999999999" customHeight="1">
      <c r="A141" s="1491"/>
      <c r="B141" s="1027"/>
      <c r="C141" s="1497"/>
      <c r="D141" s="1500"/>
      <c r="E141" s="1086"/>
      <c r="F141" s="212" t="s">
        <v>941</v>
      </c>
      <c r="G141" s="212">
        <v>4.5</v>
      </c>
      <c r="H141" s="417">
        <f>MROUND(INDEX($C:$C,MATCH(AD141,$AD:$AD,0))*G141/1000,1)</f>
        <v>6</v>
      </c>
      <c r="I141" s="417" t="str">
        <f t="shared" si="28"/>
        <v>6K</v>
      </c>
      <c r="J141" s="417"/>
      <c r="K141" s="1331"/>
      <c r="L141" s="1320"/>
      <c r="M141" s="1320"/>
      <c r="N141" s="1509"/>
      <c r="O141" s="1324"/>
      <c r="P141" s="1324"/>
      <c r="Q141" s="1324"/>
      <c r="R141" s="1324"/>
      <c r="S141" s="1100"/>
      <c r="T141" s="1100"/>
      <c r="U141" s="1103"/>
      <c r="V141" s="1106"/>
      <c r="W141" s="1100"/>
      <c r="X141" s="1100"/>
      <c r="Y141" s="1100"/>
      <c r="Z141" s="1100"/>
      <c r="AA141" s="1092"/>
      <c r="AB141" s="1093"/>
      <c r="AC141" s="19"/>
      <c r="AD141" s="244">
        <f>IF($C141=0,COUNTA($C$8:$C140),COUNTA($C$8:$C141))</f>
        <v>4</v>
      </c>
      <c r="AF141" s="59"/>
      <c r="AG141" s="56"/>
    </row>
    <row r="142" spans="1:33" ht="19.899999999999999" customHeight="1" thickBot="1">
      <c r="A142" s="1491"/>
      <c r="B142" s="1027"/>
      <c r="C142" s="1497"/>
      <c r="D142" s="1500"/>
      <c r="E142" s="1086"/>
      <c r="F142" s="483" t="s">
        <v>1030</v>
      </c>
      <c r="G142" s="483">
        <v>1.5</v>
      </c>
      <c r="H142" s="417">
        <f>MROUND(INDEX($C:$C,MATCH(AD142,$AD:$AD,0))*G142/1000,3)</f>
        <v>3</v>
      </c>
      <c r="I142" s="417" t="s">
        <v>942</v>
      </c>
      <c r="J142" s="417"/>
      <c r="K142" s="1331"/>
      <c r="L142" s="1320"/>
      <c r="M142" s="1320"/>
      <c r="N142" s="1509"/>
      <c r="O142" s="1324"/>
      <c r="P142" s="1324"/>
      <c r="Q142" s="1324"/>
      <c r="R142" s="1324"/>
      <c r="S142" s="1100"/>
      <c r="T142" s="1100"/>
      <c r="U142" s="1103"/>
      <c r="V142" s="1106"/>
      <c r="W142" s="1100"/>
      <c r="X142" s="1100"/>
      <c r="Y142" s="1100"/>
      <c r="Z142" s="1100"/>
      <c r="AA142" s="1092"/>
      <c r="AB142" s="1093"/>
      <c r="AC142" s="19"/>
      <c r="AD142" s="244">
        <f>IF($C142=0,COUNTA($C$8:$C141),COUNTA($C$8:$C142))</f>
        <v>4</v>
      </c>
      <c r="AF142" s="59"/>
      <c r="AG142" s="56"/>
    </row>
    <row r="143" spans="1:33" ht="19.899999999999999" hidden="1" customHeight="1" thickBot="1">
      <c r="A143" s="1491"/>
      <c r="B143" s="1027"/>
      <c r="C143" s="1497"/>
      <c r="D143" s="1500"/>
      <c r="E143" s="1086"/>
      <c r="F143" s="485"/>
      <c r="G143" s="485"/>
      <c r="H143" s="488"/>
      <c r="I143" s="488"/>
      <c r="J143" s="411"/>
      <c r="K143" s="1331"/>
      <c r="L143" s="1320"/>
      <c r="M143" s="1320"/>
      <c r="N143" s="1509"/>
      <c r="O143" s="1324"/>
      <c r="P143" s="1324"/>
      <c r="Q143" s="1324"/>
      <c r="R143" s="1324"/>
      <c r="S143" s="1100"/>
      <c r="T143" s="1100"/>
      <c r="U143" s="1103"/>
      <c r="V143" s="1106"/>
      <c r="W143" s="1100"/>
      <c r="X143" s="1100"/>
      <c r="Y143" s="1100"/>
      <c r="Z143" s="1100"/>
      <c r="AA143" s="1092"/>
      <c r="AB143" s="1093"/>
      <c r="AC143" s="19"/>
      <c r="AD143" s="244">
        <f>IF($C143=0,COUNTA($C$8:$C142),COUNTA($C$8:$C143))</f>
        <v>4</v>
      </c>
      <c r="AF143" s="59"/>
      <c r="AG143" s="56"/>
    </row>
    <row r="144" spans="1:33" ht="22.9" hidden="1" customHeight="1">
      <c r="A144" s="1491"/>
      <c r="B144" s="1027"/>
      <c r="C144" s="1497"/>
      <c r="D144" s="1500"/>
      <c r="E144" s="1086"/>
      <c r="F144" s="496"/>
      <c r="G144" s="497"/>
      <c r="H144" s="497">
        <f>MROUND(INDEX($C:$C,MATCH(AD144,$AD:$AD,0))*G144/1000,1)</f>
        <v>0</v>
      </c>
      <c r="I144" s="497" t="str">
        <f t="shared" ref="I144:I148" si="29">H144&amp;+"K"</f>
        <v>0K</v>
      </c>
      <c r="J144" s="252"/>
      <c r="K144" s="1331"/>
      <c r="L144" s="1320"/>
      <c r="M144" s="1320"/>
      <c r="N144" s="1509"/>
      <c r="O144" s="1324"/>
      <c r="P144" s="1324"/>
      <c r="Q144" s="1324"/>
      <c r="R144" s="1324"/>
      <c r="S144" s="1100"/>
      <c r="T144" s="1100"/>
      <c r="U144" s="1103"/>
      <c r="V144" s="1106"/>
      <c r="W144" s="1100"/>
      <c r="X144" s="1100"/>
      <c r="Y144" s="1100"/>
      <c r="Z144" s="1100"/>
      <c r="AA144" s="1092"/>
      <c r="AB144" s="1093"/>
      <c r="AC144" s="19"/>
      <c r="AD144" s="244">
        <f>IF($C144=0,COUNTA($C$8:$C141),COUNTA($C$8:$C144))</f>
        <v>4</v>
      </c>
      <c r="AF144" s="59"/>
      <c r="AG144" s="56"/>
    </row>
    <row r="145" spans="1:33" ht="22.9" hidden="1" customHeight="1">
      <c r="A145" s="1491"/>
      <c r="B145" s="1027"/>
      <c r="C145" s="1497"/>
      <c r="D145" s="1500"/>
      <c r="E145" s="1086"/>
      <c r="F145" s="496"/>
      <c r="G145" s="497"/>
      <c r="H145" s="497">
        <f>MROUND(INDEX($C:$C,MATCH(AD145,$AD:$AD,0))*G145/1000,1)</f>
        <v>0</v>
      </c>
      <c r="I145" s="497" t="str">
        <f t="shared" si="29"/>
        <v>0K</v>
      </c>
      <c r="J145" s="252"/>
      <c r="K145" s="1331"/>
      <c r="L145" s="1320"/>
      <c r="M145" s="1320"/>
      <c r="N145" s="1509"/>
      <c r="O145" s="1324"/>
      <c r="P145" s="1324"/>
      <c r="Q145" s="1324"/>
      <c r="R145" s="1324"/>
      <c r="S145" s="1100"/>
      <c r="T145" s="1100"/>
      <c r="U145" s="1103"/>
      <c r="V145" s="1106"/>
      <c r="W145" s="1100"/>
      <c r="X145" s="1100"/>
      <c r="Y145" s="1100"/>
      <c r="Z145" s="1100"/>
      <c r="AA145" s="1092"/>
      <c r="AB145" s="1093"/>
      <c r="AC145" s="19"/>
      <c r="AD145" s="244">
        <f>IF($C145=0,COUNTA($C$8:$C144),COUNTA($C$8:$C145))</f>
        <v>4</v>
      </c>
      <c r="AF145" s="59"/>
      <c r="AG145" s="56"/>
    </row>
    <row r="146" spans="1:33" ht="22.9" hidden="1" customHeight="1">
      <c r="A146" s="1491"/>
      <c r="B146" s="1027"/>
      <c r="C146" s="1497"/>
      <c r="D146" s="1500"/>
      <c r="E146" s="1086"/>
      <c r="F146" s="496"/>
      <c r="G146" s="497"/>
      <c r="H146" s="497">
        <f>MROUND(INDEX($C:$C,MATCH(AD146,$AD:$AD,0))*G146/1000,1)</f>
        <v>0</v>
      </c>
      <c r="I146" s="497" t="str">
        <f t="shared" si="29"/>
        <v>0K</v>
      </c>
      <c r="J146" s="252"/>
      <c r="K146" s="1331"/>
      <c r="L146" s="1320"/>
      <c r="M146" s="1320"/>
      <c r="N146" s="1509"/>
      <c r="O146" s="1324"/>
      <c r="P146" s="1324"/>
      <c r="Q146" s="1324"/>
      <c r="R146" s="1324"/>
      <c r="S146" s="1100"/>
      <c r="T146" s="1100"/>
      <c r="U146" s="1103"/>
      <c r="V146" s="1106"/>
      <c r="W146" s="1100"/>
      <c r="X146" s="1100"/>
      <c r="Y146" s="1100"/>
      <c r="Z146" s="1100"/>
      <c r="AA146" s="1092"/>
      <c r="AB146" s="1093"/>
      <c r="AC146" s="19"/>
      <c r="AD146" s="244">
        <f>IF($C146=0,COUNTA($C$8:$C143),COUNTA($C$8:$C146))</f>
        <v>4</v>
      </c>
      <c r="AF146" s="59"/>
      <c r="AG146" s="56"/>
    </row>
    <row r="147" spans="1:33" ht="22.9" hidden="1" customHeight="1">
      <c r="A147" s="1491"/>
      <c r="B147" s="1027"/>
      <c r="C147" s="1497"/>
      <c r="D147" s="1500"/>
      <c r="E147" s="1086"/>
      <c r="F147" s="496"/>
      <c r="G147" s="497"/>
      <c r="H147" s="497">
        <f>MROUND(INDEX($C:$C,MATCH(AD147,$AD:$AD,0))*G147/1000,1)</f>
        <v>0</v>
      </c>
      <c r="I147" s="497" t="str">
        <f t="shared" si="29"/>
        <v>0K</v>
      </c>
      <c r="J147" s="252"/>
      <c r="K147" s="1331"/>
      <c r="L147" s="1320"/>
      <c r="M147" s="1320"/>
      <c r="N147" s="1509"/>
      <c r="O147" s="1324"/>
      <c r="P147" s="1324"/>
      <c r="Q147" s="1324"/>
      <c r="R147" s="1324"/>
      <c r="S147" s="1113"/>
      <c r="T147" s="1113"/>
      <c r="U147" s="1109"/>
      <c r="V147" s="1111"/>
      <c r="W147" s="1113"/>
      <c r="X147" s="1113"/>
      <c r="Y147" s="1113"/>
      <c r="Z147" s="1113"/>
      <c r="AA147" s="1092"/>
      <c r="AB147" s="1093"/>
      <c r="AC147" s="19"/>
      <c r="AD147" s="244">
        <f>IF($C147=0,COUNTA($C$8:$C146),COUNTA($C$8:$C147))</f>
        <v>4</v>
      </c>
      <c r="AF147" s="59"/>
      <c r="AG147" s="56"/>
    </row>
    <row r="148" spans="1:33" ht="22.9" hidden="1" customHeight="1" thickBot="1">
      <c r="A148" s="1491"/>
      <c r="B148" s="1027"/>
      <c r="C148" s="1497"/>
      <c r="D148" s="1500"/>
      <c r="E148" s="1121"/>
      <c r="F148" s="490"/>
      <c r="G148" s="498"/>
      <c r="H148" s="498">
        <f>MROUND(INDEX($C:$C,MATCH(AD148,$AD:$AD,0))*G148/1000,1)</f>
        <v>0</v>
      </c>
      <c r="I148" s="498" t="str">
        <f t="shared" si="29"/>
        <v>0K</v>
      </c>
      <c r="J148" s="252"/>
      <c r="K148" s="1331"/>
      <c r="L148" s="1320"/>
      <c r="M148" s="1320"/>
      <c r="N148" s="1509"/>
      <c r="O148" s="1324"/>
      <c r="P148" s="1324"/>
      <c r="Q148" s="1324"/>
      <c r="R148" s="1324"/>
      <c r="S148" s="1124"/>
      <c r="T148" s="1124"/>
      <c r="U148" s="1125"/>
      <c r="V148" s="1126"/>
      <c r="W148" s="1124"/>
      <c r="X148" s="1124"/>
      <c r="Y148" s="1124"/>
      <c r="Z148" s="1124"/>
      <c r="AA148" s="1092"/>
      <c r="AB148" s="1093"/>
      <c r="AC148" s="19"/>
      <c r="AD148" s="244">
        <f>IF($C148=0,COUNTA($C$8:$C147),COUNTA($C$8:$C148))</f>
        <v>4</v>
      </c>
      <c r="AF148" s="59"/>
      <c r="AG148" s="56"/>
    </row>
    <row r="149" spans="1:33" ht="19.899999999999999" customHeight="1" thickBot="1">
      <c r="A149" s="1492"/>
      <c r="B149" s="1547"/>
      <c r="C149" s="1498"/>
      <c r="D149" s="1501"/>
      <c r="E149" s="725" t="s">
        <v>994</v>
      </c>
      <c r="F149" s="836" t="s">
        <v>662</v>
      </c>
      <c r="G149" s="837"/>
      <c r="H149" s="837"/>
      <c r="I149" s="837"/>
      <c r="J149" s="499"/>
      <c r="K149" s="500" t="s">
        <v>75</v>
      </c>
      <c r="L149" s="1507"/>
      <c r="M149" s="1507"/>
      <c r="N149" s="1510"/>
      <c r="O149" s="1523"/>
      <c r="P149" s="1523"/>
      <c r="Q149" s="1523"/>
      <c r="R149" s="1523"/>
      <c r="S149" s="452"/>
      <c r="T149" s="452"/>
      <c r="U149" s="501"/>
      <c r="V149" s="454"/>
      <c r="W149" s="452"/>
      <c r="X149" s="452"/>
      <c r="Y149" s="452"/>
      <c r="Z149" s="452"/>
      <c r="AA149" s="1094"/>
      <c r="AB149" s="1095"/>
      <c r="AC149" s="19"/>
      <c r="AD149" s="244">
        <f>IF($C149=0,COUNTA($C$8:$C148),COUNTA($C$8:$C149))</f>
        <v>4</v>
      </c>
      <c r="AF149" s="59"/>
      <c r="AG149" s="56"/>
    </row>
    <row r="150" spans="1:33" ht="22.9" customHeight="1" thickTop="1" thickBot="1">
      <c r="A150" s="1529">
        <f>A8+4</f>
        <v>45597</v>
      </c>
      <c r="B150" s="1546" t="s">
        <v>89</v>
      </c>
      <c r="C150" s="1532">
        <v>1368</v>
      </c>
      <c r="D150" s="1534" t="str">
        <f>E150</f>
        <v>香鬆飯</v>
      </c>
      <c r="E150" s="1180" t="s">
        <v>267</v>
      </c>
      <c r="F150" s="689" t="s">
        <v>1031</v>
      </c>
      <c r="G150" s="502"/>
      <c r="H150" s="502">
        <f>MROUND(INDEX($C:$C,MATCH(AD150,$AD:$AD,0))*G150/1000,1)</f>
        <v>0</v>
      </c>
      <c r="I150" s="503" t="s">
        <v>1032</v>
      </c>
      <c r="J150" s="502"/>
      <c r="K150" s="1201" t="s">
        <v>146</v>
      </c>
      <c r="L150" s="1563">
        <v>5.2</v>
      </c>
      <c r="M150" s="1563">
        <v>2.6</v>
      </c>
      <c r="N150" s="1564">
        <v>1.3</v>
      </c>
      <c r="O150" s="1562">
        <v>1</v>
      </c>
      <c r="P150" s="1562">
        <v>2.6</v>
      </c>
      <c r="Q150" s="1562">
        <v>0</v>
      </c>
      <c r="R150" s="1576">
        <f>SUM(L150*70)+(M150*75)+(N150*25)+(O150*60)+(P150*45)+(Q150*150)</f>
        <v>768.5</v>
      </c>
      <c r="S150" s="1143"/>
      <c r="T150" s="1143"/>
      <c r="U150" s="1150"/>
      <c r="V150" s="1151"/>
      <c r="W150" s="1143"/>
      <c r="X150" s="1143"/>
      <c r="Y150" s="1143"/>
      <c r="Z150" s="1143"/>
      <c r="AA150" s="1144"/>
      <c r="AB150" s="1207"/>
      <c r="AC150" s="19"/>
      <c r="AD150" s="244">
        <f>IF($C150=0,COUNTA($C$8:$C149),COUNTA($C$8:$C150))</f>
        <v>5</v>
      </c>
      <c r="AF150" s="59"/>
      <c r="AG150" s="56"/>
    </row>
    <row r="151" spans="1:33" ht="22.9" hidden="1" customHeight="1" thickBot="1">
      <c r="A151" s="1491"/>
      <c r="B151" s="1027"/>
      <c r="C151" s="1497"/>
      <c r="D151" s="1500"/>
      <c r="E151" s="1121"/>
      <c r="F151" s="504"/>
      <c r="G151" s="505"/>
      <c r="H151" s="505">
        <f>MROUND(INDEX($C:$C,MATCH(AD151,$AD:$AD,0))*G151/1000,1)</f>
        <v>0</v>
      </c>
      <c r="I151" s="505" t="str">
        <f t="shared" ref="I151" si="30">H151&amp;+"K"</f>
        <v>0K</v>
      </c>
      <c r="J151" s="506"/>
      <c r="K151" s="1202"/>
      <c r="L151" s="1590"/>
      <c r="M151" s="1590"/>
      <c r="N151" s="1574"/>
      <c r="O151" s="1574"/>
      <c r="P151" s="1574"/>
      <c r="Q151" s="1574"/>
      <c r="R151" s="1574"/>
      <c r="S151" s="1124"/>
      <c r="T151" s="1124"/>
      <c r="U151" s="1125"/>
      <c r="V151" s="1126"/>
      <c r="W151" s="1124"/>
      <c r="X151" s="1124"/>
      <c r="Y151" s="1124"/>
      <c r="Z151" s="1124"/>
      <c r="AA151" s="1208"/>
      <c r="AB151" s="1209"/>
      <c r="AC151" s="19"/>
      <c r="AD151" s="244">
        <f>IF($C151=0,COUNTA($C$8:$C150),COUNTA($C$8:$C151))</f>
        <v>5</v>
      </c>
      <c r="AF151" s="59"/>
      <c r="AG151" s="56"/>
    </row>
    <row r="152" spans="1:33" ht="22.9" customHeight="1">
      <c r="A152" s="1567"/>
      <c r="B152" s="1569"/>
      <c r="C152" s="1571"/>
      <c r="D152" s="1569"/>
      <c r="E152" s="1502" t="s">
        <v>981</v>
      </c>
      <c r="F152" s="429" t="s">
        <v>187</v>
      </c>
      <c r="G152" s="429">
        <v>36</v>
      </c>
      <c r="H152" s="399">
        <f>MROUND(INDEX($C:$C,MATCH(AD152,$AD:$AD,0))*G152/1000,3)</f>
        <v>48</v>
      </c>
      <c r="I152" s="429" t="str">
        <f>H152&amp;+"K"</f>
        <v>48K</v>
      </c>
      <c r="J152" s="436"/>
      <c r="K152" s="1585" t="s">
        <v>257</v>
      </c>
      <c r="L152" s="1590"/>
      <c r="M152" s="1590"/>
      <c r="N152" s="1574"/>
      <c r="O152" s="1574"/>
      <c r="P152" s="1574"/>
      <c r="Q152" s="1574"/>
      <c r="R152" s="1574"/>
      <c r="S152" s="1099"/>
      <c r="T152" s="1099"/>
      <c r="U152" s="1102"/>
      <c r="V152" s="1105"/>
      <c r="W152" s="1099"/>
      <c r="X152" s="1099"/>
      <c r="Y152" s="1099"/>
      <c r="Z152" s="1099"/>
      <c r="AA152" s="1208"/>
      <c r="AB152" s="1209"/>
      <c r="AC152" s="19"/>
      <c r="AD152" s="244">
        <f>IF($C152=0,COUNTA($C$8:$C151),COUNTA($C$8:$C152))</f>
        <v>5</v>
      </c>
      <c r="AF152" s="59"/>
      <c r="AG152" s="56"/>
    </row>
    <row r="153" spans="1:33" ht="22.9" customHeight="1">
      <c r="A153" s="1567"/>
      <c r="B153" s="1569"/>
      <c r="C153" s="1571"/>
      <c r="D153" s="1569"/>
      <c r="E153" s="1513"/>
      <c r="F153" s="460" t="s">
        <v>185</v>
      </c>
      <c r="G153" s="460">
        <v>26</v>
      </c>
      <c r="H153" s="422">
        <f>MROUND(INDEX($C:$C,MATCH(AD153,$AD:$AD,0))*G153/1000,3)</f>
        <v>36</v>
      </c>
      <c r="I153" s="422" t="str">
        <f t="shared" ref="I153:I158" si="31">H153&amp;+"K"</f>
        <v>36K</v>
      </c>
      <c r="J153" s="422"/>
      <c r="K153" s="1553"/>
      <c r="L153" s="1590"/>
      <c r="M153" s="1590"/>
      <c r="N153" s="1574"/>
      <c r="O153" s="1574"/>
      <c r="P153" s="1574"/>
      <c r="Q153" s="1574"/>
      <c r="R153" s="1574"/>
      <c r="S153" s="1100"/>
      <c r="T153" s="1100"/>
      <c r="U153" s="1103"/>
      <c r="V153" s="1106"/>
      <c r="W153" s="1100"/>
      <c r="X153" s="1100"/>
      <c r="Y153" s="1100"/>
      <c r="Z153" s="1100"/>
      <c r="AA153" s="1208"/>
      <c r="AB153" s="1209"/>
      <c r="AC153" s="19"/>
      <c r="AD153" s="244">
        <f>IF($C153=0,COUNTA($C$8:$C152),COUNTA($C$8:$C153))</f>
        <v>5</v>
      </c>
      <c r="AF153" s="59"/>
      <c r="AG153" s="56"/>
    </row>
    <row r="154" spans="1:33" ht="22.9" customHeight="1">
      <c r="A154" s="1567"/>
      <c r="B154" s="1569"/>
      <c r="C154" s="1571"/>
      <c r="D154" s="1569"/>
      <c r="E154" s="1513"/>
      <c r="F154" s="460" t="s">
        <v>186</v>
      </c>
      <c r="G154" s="460">
        <v>4.5</v>
      </c>
      <c r="H154" s="422">
        <f>MROUND(INDEX($C:$C,MATCH(AD154,$AD:$AD,0))*G154/1000,3)</f>
        <v>6</v>
      </c>
      <c r="I154" s="422" t="str">
        <f t="shared" si="31"/>
        <v>6K</v>
      </c>
      <c r="J154" s="422"/>
      <c r="K154" s="1553"/>
      <c r="L154" s="1590"/>
      <c r="M154" s="1590"/>
      <c r="N154" s="1574"/>
      <c r="O154" s="1574"/>
      <c r="P154" s="1574"/>
      <c r="Q154" s="1574"/>
      <c r="R154" s="1574"/>
      <c r="S154" s="1100"/>
      <c r="T154" s="1100"/>
      <c r="U154" s="1103"/>
      <c r="V154" s="1106"/>
      <c r="W154" s="1100"/>
      <c r="X154" s="1100"/>
      <c r="Y154" s="1100"/>
      <c r="Z154" s="1100"/>
      <c r="AA154" s="1208"/>
      <c r="AB154" s="1209"/>
      <c r="AC154" s="19"/>
      <c r="AD154" s="244">
        <f>IF($C154=0,COUNTA($C$8:$C153),COUNTA($C$8:$C154))</f>
        <v>5</v>
      </c>
      <c r="AF154" s="59"/>
      <c r="AG154" s="56"/>
    </row>
    <row r="155" spans="1:33" ht="22.9" customHeight="1">
      <c r="A155" s="1567"/>
      <c r="B155" s="1569"/>
      <c r="C155" s="1571"/>
      <c r="D155" s="1569"/>
      <c r="E155" s="1513"/>
      <c r="F155" s="507" t="s">
        <v>258</v>
      </c>
      <c r="G155" s="507">
        <v>8.5</v>
      </c>
      <c r="H155" s="422">
        <f>MROUND(INDEX($C:$C,MATCH(AD155,$AD:$AD,0))*G155/1000,1)</f>
        <v>12</v>
      </c>
      <c r="I155" s="422" t="str">
        <f t="shared" si="31"/>
        <v>12K</v>
      </c>
      <c r="J155" s="422"/>
      <c r="K155" s="1553"/>
      <c r="L155" s="1590"/>
      <c r="M155" s="1590"/>
      <c r="N155" s="1574"/>
      <c r="O155" s="1574"/>
      <c r="P155" s="1574"/>
      <c r="Q155" s="1574"/>
      <c r="R155" s="1574"/>
      <c r="S155" s="1100"/>
      <c r="T155" s="1100"/>
      <c r="U155" s="1103"/>
      <c r="V155" s="1106"/>
      <c r="W155" s="1100"/>
      <c r="X155" s="1100"/>
      <c r="Y155" s="1100"/>
      <c r="Z155" s="1100"/>
      <c r="AA155" s="1208"/>
      <c r="AB155" s="1209"/>
      <c r="AC155" s="19"/>
      <c r="AD155" s="244">
        <f>IF($C155=0,COUNTA($C$8:$C151),COUNTA($C$8:$C155))</f>
        <v>5</v>
      </c>
      <c r="AF155" s="59"/>
      <c r="AG155" s="56"/>
    </row>
    <row r="156" spans="1:33" ht="22.9" customHeight="1">
      <c r="A156" s="1567"/>
      <c r="B156" s="1569"/>
      <c r="C156" s="1571"/>
      <c r="D156" s="1569"/>
      <c r="E156" s="1513"/>
      <c r="F156" s="509" t="s">
        <v>439</v>
      </c>
      <c r="G156" s="507">
        <v>25</v>
      </c>
      <c r="H156" s="422">
        <f>MROUND(INDEX($C:$C,MATCH(AD156,$AD:$AD,0))*G156/1000,1)</f>
        <v>34</v>
      </c>
      <c r="I156" s="508" t="str">
        <f t="shared" si="31"/>
        <v>34K</v>
      </c>
      <c r="J156" s="422"/>
      <c r="K156" s="1553"/>
      <c r="L156" s="1590"/>
      <c r="M156" s="1590"/>
      <c r="N156" s="1574"/>
      <c r="O156" s="1574"/>
      <c r="P156" s="1574"/>
      <c r="Q156" s="1574"/>
      <c r="R156" s="1574"/>
      <c r="S156" s="1100"/>
      <c r="T156" s="1100"/>
      <c r="U156" s="1103"/>
      <c r="V156" s="1106"/>
      <c r="W156" s="1100"/>
      <c r="X156" s="1100"/>
      <c r="Y156" s="1100"/>
      <c r="Z156" s="1100"/>
      <c r="AA156" s="1208"/>
      <c r="AB156" s="1209"/>
      <c r="AC156" s="19"/>
      <c r="AD156" s="244">
        <f>IF($C156=0,COUNTA($C$8:$C155),COUNTA($C$8:$C156))</f>
        <v>5</v>
      </c>
      <c r="AF156" s="59"/>
      <c r="AG156" s="56"/>
    </row>
    <row r="157" spans="1:33" ht="22.9" customHeight="1">
      <c r="A157" s="1567"/>
      <c r="B157" s="1569"/>
      <c r="C157" s="1571"/>
      <c r="D157" s="1569"/>
      <c r="E157" s="1513"/>
      <c r="F157" s="507" t="s">
        <v>949</v>
      </c>
      <c r="G157" s="507">
        <v>7</v>
      </c>
      <c r="H157" s="422">
        <f>MROUND(INDEX($C:$C,MATCH(AD157,$AD:$AD,0))*G157/1000,1)</f>
        <v>10</v>
      </c>
      <c r="I157" s="508" t="str">
        <f t="shared" ref="I157" si="32">H157&amp;+"K"</f>
        <v>10K</v>
      </c>
      <c r="J157" s="422"/>
      <c r="K157" s="1553"/>
      <c r="L157" s="1590"/>
      <c r="M157" s="1590"/>
      <c r="N157" s="1574"/>
      <c r="O157" s="1574"/>
      <c r="P157" s="1574"/>
      <c r="Q157" s="1574"/>
      <c r="R157" s="1574"/>
      <c r="S157" s="1100"/>
      <c r="T157" s="1100"/>
      <c r="U157" s="1103"/>
      <c r="V157" s="1106"/>
      <c r="W157" s="1100"/>
      <c r="X157" s="1100"/>
      <c r="Y157" s="1100"/>
      <c r="Z157" s="1100"/>
      <c r="AA157" s="1208"/>
      <c r="AB157" s="1209"/>
      <c r="AC157" s="19"/>
      <c r="AD157" s="244">
        <f>IF($C157=0,COUNTA($C$8:$C156),COUNTA($C$8:$C157))</f>
        <v>5</v>
      </c>
      <c r="AF157" s="59"/>
      <c r="AG157" s="56"/>
    </row>
    <row r="158" spans="1:33" ht="22.9" customHeight="1">
      <c r="A158" s="1567"/>
      <c r="B158" s="1569"/>
      <c r="C158" s="1571"/>
      <c r="D158" s="1569"/>
      <c r="E158" s="1513"/>
      <c r="F158" s="412" t="s">
        <v>954</v>
      </c>
      <c r="G158" s="412">
        <v>9</v>
      </c>
      <c r="H158" s="422">
        <f>MROUND(INDEX($C:$C,MATCH(AD158,$AD:$AD,0))*G158/1000,3)</f>
        <v>12</v>
      </c>
      <c r="I158" s="460" t="str">
        <f t="shared" si="31"/>
        <v>12K</v>
      </c>
      <c r="J158" s="422"/>
      <c r="K158" s="1553"/>
      <c r="L158" s="1590"/>
      <c r="M158" s="1590"/>
      <c r="N158" s="1574"/>
      <c r="O158" s="1574"/>
      <c r="P158" s="1574"/>
      <c r="Q158" s="1574"/>
      <c r="R158" s="1574"/>
      <c r="S158" s="1100"/>
      <c r="T158" s="1100"/>
      <c r="U158" s="1103"/>
      <c r="V158" s="1106"/>
      <c r="W158" s="1100"/>
      <c r="X158" s="1100"/>
      <c r="Y158" s="1100"/>
      <c r="Z158" s="1100"/>
      <c r="AA158" s="1208"/>
      <c r="AB158" s="1209"/>
      <c r="AC158" s="19"/>
      <c r="AD158" s="244">
        <f>IF($C158=0,COUNTA($C$8:$C156),COUNTA($C$8:$C158))</f>
        <v>5</v>
      </c>
      <c r="AF158" s="59"/>
      <c r="AG158" s="56"/>
    </row>
    <row r="159" spans="1:33" ht="22.9" hidden="1" customHeight="1">
      <c r="A159" s="1567"/>
      <c r="B159" s="1569"/>
      <c r="C159" s="1571"/>
      <c r="D159" s="1569"/>
      <c r="E159" s="1513"/>
      <c r="F159" s="507"/>
      <c r="G159" s="507"/>
      <c r="H159" s="422">
        <f t="shared" ref="H159:H164" si="33">MROUND(INDEX($C:$C,MATCH(AD159,$AD:$AD,0))*G159/1000,1)</f>
        <v>0</v>
      </c>
      <c r="I159" s="508" t="s">
        <v>122</v>
      </c>
      <c r="J159" s="422"/>
      <c r="K159" s="1553"/>
      <c r="L159" s="1590"/>
      <c r="M159" s="1590"/>
      <c r="N159" s="1574"/>
      <c r="O159" s="1574"/>
      <c r="P159" s="1574"/>
      <c r="Q159" s="1574"/>
      <c r="R159" s="1574"/>
      <c r="S159" s="1100"/>
      <c r="T159" s="1100"/>
      <c r="U159" s="1103"/>
      <c r="V159" s="1106"/>
      <c r="W159" s="1100"/>
      <c r="X159" s="1100"/>
      <c r="Y159" s="1100"/>
      <c r="Z159" s="1100"/>
      <c r="AA159" s="1208"/>
      <c r="AB159" s="1209"/>
      <c r="AC159" s="19"/>
      <c r="AD159" s="244">
        <f>IF($C159=0,COUNTA($C$8:$C154),COUNTA($C$8:$C159))</f>
        <v>5</v>
      </c>
      <c r="AF159" s="59"/>
      <c r="AG159" s="56"/>
    </row>
    <row r="160" spans="1:33" ht="22.9" hidden="1" customHeight="1">
      <c r="A160" s="1567"/>
      <c r="B160" s="1569"/>
      <c r="C160" s="1571"/>
      <c r="D160" s="1569"/>
      <c r="E160" s="1513"/>
      <c r="F160" s="507"/>
      <c r="G160" s="507"/>
      <c r="H160" s="422">
        <f t="shared" si="33"/>
        <v>0</v>
      </c>
      <c r="I160" s="507" t="s">
        <v>114</v>
      </c>
      <c r="J160" s="422"/>
      <c r="K160" s="1553"/>
      <c r="L160" s="1590"/>
      <c r="M160" s="1590"/>
      <c r="N160" s="1574"/>
      <c r="O160" s="1574"/>
      <c r="P160" s="1574"/>
      <c r="Q160" s="1574"/>
      <c r="R160" s="1574"/>
      <c r="S160" s="1100"/>
      <c r="T160" s="1100"/>
      <c r="U160" s="1103"/>
      <c r="V160" s="1106"/>
      <c r="W160" s="1100"/>
      <c r="X160" s="1100"/>
      <c r="Y160" s="1100"/>
      <c r="Z160" s="1100"/>
      <c r="AA160" s="1208"/>
      <c r="AB160" s="1209"/>
      <c r="AC160" s="19"/>
      <c r="AD160" s="244">
        <f>IF($C160=0,COUNTA($C$8:$C159),COUNTA($C$8:$C160))</f>
        <v>5</v>
      </c>
      <c r="AF160" s="59"/>
      <c r="AG160" s="56"/>
    </row>
    <row r="161" spans="1:33" ht="22.9" hidden="1" customHeight="1">
      <c r="A161" s="1567"/>
      <c r="B161" s="1569"/>
      <c r="C161" s="1571"/>
      <c r="D161" s="1569"/>
      <c r="E161" s="1513"/>
      <c r="F161" s="507"/>
      <c r="G161" s="507"/>
      <c r="H161" s="422">
        <f t="shared" si="33"/>
        <v>0</v>
      </c>
      <c r="I161" s="507" t="s">
        <v>262</v>
      </c>
      <c r="J161" s="422"/>
      <c r="K161" s="1553"/>
      <c r="L161" s="1590"/>
      <c r="M161" s="1590"/>
      <c r="N161" s="1574"/>
      <c r="O161" s="1574"/>
      <c r="P161" s="1574"/>
      <c r="Q161" s="1574"/>
      <c r="R161" s="1574"/>
      <c r="S161" s="1100"/>
      <c r="T161" s="1100"/>
      <c r="U161" s="1103"/>
      <c r="V161" s="1106"/>
      <c r="W161" s="1100"/>
      <c r="X161" s="1100"/>
      <c r="Y161" s="1100"/>
      <c r="Z161" s="1100"/>
      <c r="AA161" s="1208"/>
      <c r="AB161" s="1209"/>
      <c r="AC161" s="19"/>
      <c r="AD161" s="244">
        <f>IF($C161=0,COUNTA($C$8:$C160),COUNTA($C$8:$C161))</f>
        <v>5</v>
      </c>
      <c r="AF161" s="59"/>
      <c r="AG161" s="56"/>
    </row>
    <row r="162" spans="1:33" ht="22.9" customHeight="1">
      <c r="A162" s="1567"/>
      <c r="B162" s="1569"/>
      <c r="C162" s="1571"/>
      <c r="D162" s="1569"/>
      <c r="E162" s="1513"/>
      <c r="F162" s="221" t="s">
        <v>263</v>
      </c>
      <c r="G162" s="221"/>
      <c r="H162" s="157">
        <f t="shared" si="33"/>
        <v>0</v>
      </c>
      <c r="I162" s="221" t="s">
        <v>152</v>
      </c>
      <c r="J162" s="422"/>
      <c r="K162" s="1553"/>
      <c r="L162" s="1590"/>
      <c r="M162" s="1590"/>
      <c r="N162" s="1574"/>
      <c r="O162" s="1574"/>
      <c r="P162" s="1574"/>
      <c r="Q162" s="1574"/>
      <c r="R162" s="1574"/>
      <c r="S162" s="1100"/>
      <c r="T162" s="1100"/>
      <c r="U162" s="1103"/>
      <c r="V162" s="1106"/>
      <c r="W162" s="1100"/>
      <c r="X162" s="1100"/>
      <c r="Y162" s="1100"/>
      <c r="Z162" s="1100"/>
      <c r="AA162" s="1208"/>
      <c r="AB162" s="1209"/>
      <c r="AC162" s="19"/>
      <c r="AD162" s="244">
        <f>IF($C162=0,COUNTA($C$8:$C161),COUNTA($C$8:$C162))</f>
        <v>5</v>
      </c>
      <c r="AF162" s="59"/>
      <c r="AG162" s="56"/>
    </row>
    <row r="163" spans="1:33" ht="22.9" customHeight="1" thickBot="1">
      <c r="A163" s="1567"/>
      <c r="B163" s="1569"/>
      <c r="C163" s="1571"/>
      <c r="D163" s="1569"/>
      <c r="E163" s="1503"/>
      <c r="F163" s="222" t="s">
        <v>968</v>
      </c>
      <c r="G163" s="223"/>
      <c r="H163" s="224">
        <f t="shared" si="33"/>
        <v>0</v>
      </c>
      <c r="I163" s="223" t="s">
        <v>130</v>
      </c>
      <c r="J163" s="432"/>
      <c r="K163" s="1586"/>
      <c r="L163" s="1590"/>
      <c r="M163" s="1590"/>
      <c r="N163" s="1574"/>
      <c r="O163" s="1574"/>
      <c r="P163" s="1574"/>
      <c r="Q163" s="1574"/>
      <c r="R163" s="1574"/>
      <c r="S163" s="1100"/>
      <c r="T163" s="1100"/>
      <c r="U163" s="1103"/>
      <c r="V163" s="1106"/>
      <c r="W163" s="1100"/>
      <c r="X163" s="1100"/>
      <c r="Y163" s="1100"/>
      <c r="Z163" s="1100"/>
      <c r="AA163" s="1208"/>
      <c r="AB163" s="1209"/>
      <c r="AC163" s="19"/>
      <c r="AD163" s="244">
        <f>IF($C163=0,COUNTA($C$8:$C162),COUNTA($C$8:$C163))</f>
        <v>5</v>
      </c>
      <c r="AF163" s="59"/>
      <c r="AG163" s="56"/>
    </row>
    <row r="164" spans="1:33" ht="22.9" customHeight="1">
      <c r="A164" s="1567"/>
      <c r="B164" s="1569"/>
      <c r="C164" s="1571"/>
      <c r="D164" s="1569"/>
      <c r="E164" s="1565" t="s">
        <v>982</v>
      </c>
      <c r="F164" s="410" t="s">
        <v>894</v>
      </c>
      <c r="G164" s="436">
        <v>59</v>
      </c>
      <c r="H164" s="508">
        <f t="shared" si="33"/>
        <v>81</v>
      </c>
      <c r="I164" s="507" t="str">
        <f t="shared" ref="I164:I168" si="34">MROUND(H164,1)&amp;+"K"</f>
        <v>81K</v>
      </c>
      <c r="J164" s="435"/>
      <c r="K164" s="1515" t="s">
        <v>248</v>
      </c>
      <c r="L164" s="1590"/>
      <c r="M164" s="1590"/>
      <c r="N164" s="1574"/>
      <c r="O164" s="1574"/>
      <c r="P164" s="1574"/>
      <c r="Q164" s="1574"/>
      <c r="R164" s="1574"/>
      <c r="S164" s="1099"/>
      <c r="T164" s="1099"/>
      <c r="U164" s="1102"/>
      <c r="V164" s="1105"/>
      <c r="W164" s="1099"/>
      <c r="X164" s="1099"/>
      <c r="Y164" s="1099"/>
      <c r="Z164" s="1099"/>
      <c r="AA164" s="1208"/>
      <c r="AB164" s="1209"/>
      <c r="AC164" s="19"/>
      <c r="AD164" s="244">
        <f>IF($C164=0,COUNTA($C$8:$C163),COUNTA($C$8:$C164))</f>
        <v>5</v>
      </c>
      <c r="AF164" s="59"/>
      <c r="AG164" s="56"/>
    </row>
    <row r="165" spans="1:33" ht="22.9" customHeight="1">
      <c r="A165" s="1567"/>
      <c r="B165" s="1569"/>
      <c r="C165" s="1571"/>
      <c r="D165" s="1569"/>
      <c r="E165" s="1566"/>
      <c r="F165" s="412" t="s">
        <v>937</v>
      </c>
      <c r="G165" s="422">
        <v>14</v>
      </c>
      <c r="H165" s="508">
        <f>MROUND(INDEX($C:$C,MATCH(AD165,$AD:$AD,0))*G165/1000,3)</f>
        <v>18</v>
      </c>
      <c r="I165" s="508" t="str">
        <f t="shared" si="34"/>
        <v>18K</v>
      </c>
      <c r="J165" s="441"/>
      <c r="K165" s="1516"/>
      <c r="L165" s="1590"/>
      <c r="M165" s="1590"/>
      <c r="N165" s="1574"/>
      <c r="O165" s="1574"/>
      <c r="P165" s="1574"/>
      <c r="Q165" s="1574"/>
      <c r="R165" s="1574"/>
      <c r="S165" s="1100"/>
      <c r="T165" s="1100"/>
      <c r="U165" s="1103"/>
      <c r="V165" s="1106"/>
      <c r="W165" s="1100"/>
      <c r="X165" s="1100"/>
      <c r="Y165" s="1100"/>
      <c r="Z165" s="1100"/>
      <c r="AA165" s="1208"/>
      <c r="AB165" s="1209"/>
      <c r="AC165" s="19"/>
      <c r="AD165" s="244">
        <f>IF($C165=0,COUNTA($C$8:$C164),COUNTA($C$8:$C165))</f>
        <v>5</v>
      </c>
      <c r="AF165" s="59"/>
      <c r="AG165" s="56"/>
    </row>
    <row r="166" spans="1:33" ht="22.9" customHeight="1">
      <c r="A166" s="1567"/>
      <c r="B166" s="1569"/>
      <c r="C166" s="1571"/>
      <c r="D166" s="1569"/>
      <c r="E166" s="1566"/>
      <c r="F166" s="425" t="s">
        <v>955</v>
      </c>
      <c r="G166" s="425">
        <v>6.5</v>
      </c>
      <c r="H166" s="412">
        <f t="shared" ref="H166:H174" si="35">MROUND(INDEX($C:$C,MATCH(AD166,$AD:$AD,0))*G166/1000,1)</f>
        <v>9</v>
      </c>
      <c r="I166" s="412" t="str">
        <f t="shared" si="34"/>
        <v>9K</v>
      </c>
      <c r="J166" s="413"/>
      <c r="K166" s="1516"/>
      <c r="L166" s="1590"/>
      <c r="M166" s="1590"/>
      <c r="N166" s="1574"/>
      <c r="O166" s="1574"/>
      <c r="P166" s="1574"/>
      <c r="Q166" s="1574"/>
      <c r="R166" s="1574"/>
      <c r="S166" s="1100"/>
      <c r="T166" s="1100"/>
      <c r="U166" s="1103"/>
      <c r="V166" s="1106"/>
      <c r="W166" s="1100"/>
      <c r="X166" s="1100"/>
      <c r="Y166" s="1100"/>
      <c r="Z166" s="1100"/>
      <c r="AA166" s="1208"/>
      <c r="AB166" s="1209"/>
      <c r="AC166" s="19"/>
      <c r="AD166" s="244">
        <f>IF($C166=0,COUNTA($C$8:$C165),COUNTA($C$8:$C166))</f>
        <v>5</v>
      </c>
      <c r="AF166" s="59"/>
      <c r="AG166" s="56"/>
    </row>
    <row r="167" spans="1:33" ht="22.9" customHeight="1">
      <c r="A167" s="1567"/>
      <c r="B167" s="1569"/>
      <c r="C167" s="1571"/>
      <c r="D167" s="1569"/>
      <c r="E167" s="1566"/>
      <c r="F167" s="425" t="s">
        <v>956</v>
      </c>
      <c r="G167" s="425">
        <v>5</v>
      </c>
      <c r="H167" s="412">
        <f t="shared" si="35"/>
        <v>7</v>
      </c>
      <c r="I167" s="412" t="str">
        <f t="shared" si="34"/>
        <v>7K</v>
      </c>
      <c r="J167" s="413"/>
      <c r="K167" s="1516"/>
      <c r="L167" s="1590"/>
      <c r="M167" s="1590"/>
      <c r="N167" s="1574"/>
      <c r="O167" s="1574"/>
      <c r="P167" s="1574"/>
      <c r="Q167" s="1574"/>
      <c r="R167" s="1574"/>
      <c r="S167" s="1100"/>
      <c r="T167" s="1100"/>
      <c r="U167" s="1103"/>
      <c r="V167" s="1106"/>
      <c r="W167" s="1100"/>
      <c r="X167" s="1100"/>
      <c r="Y167" s="1100"/>
      <c r="Z167" s="1100"/>
      <c r="AA167" s="1208"/>
      <c r="AB167" s="1209"/>
      <c r="AC167" s="19"/>
      <c r="AD167" s="244">
        <f>IF($C167=0,COUNTA($C$8:$C163),COUNTA($C$8:$C167))</f>
        <v>5</v>
      </c>
      <c r="AF167" s="59"/>
      <c r="AG167" s="56"/>
    </row>
    <row r="168" spans="1:33" ht="22.9" customHeight="1" thickBot="1">
      <c r="A168" s="1567"/>
      <c r="B168" s="1569"/>
      <c r="C168" s="1571"/>
      <c r="D168" s="1569"/>
      <c r="E168" s="1566"/>
      <c r="F168" s="425" t="s">
        <v>353</v>
      </c>
      <c r="G168" s="425">
        <v>4</v>
      </c>
      <c r="H168" s="412">
        <f t="shared" si="35"/>
        <v>5</v>
      </c>
      <c r="I168" s="412" t="str">
        <f t="shared" si="34"/>
        <v>5K</v>
      </c>
      <c r="J168" s="413"/>
      <c r="K168" s="1516"/>
      <c r="L168" s="1590"/>
      <c r="M168" s="1590"/>
      <c r="N168" s="1574"/>
      <c r="O168" s="1574"/>
      <c r="P168" s="1574"/>
      <c r="Q168" s="1574"/>
      <c r="R168" s="1574"/>
      <c r="S168" s="1100"/>
      <c r="T168" s="1100"/>
      <c r="U168" s="1103"/>
      <c r="V168" s="1106"/>
      <c r="W168" s="1100"/>
      <c r="X168" s="1100"/>
      <c r="Y168" s="1100"/>
      <c r="Z168" s="1100"/>
      <c r="AA168" s="1208"/>
      <c r="AB168" s="1209"/>
      <c r="AC168" s="19"/>
      <c r="AD168" s="244">
        <f>IF($C168=0,COUNTA($C$8:$C167),COUNTA($C$8:$C168))</f>
        <v>5</v>
      </c>
      <c r="AF168" s="59"/>
      <c r="AG168" s="56"/>
    </row>
    <row r="169" spans="1:33" ht="22.9" hidden="1" customHeight="1">
      <c r="A169" s="1567"/>
      <c r="B169" s="1569"/>
      <c r="C169" s="1571"/>
      <c r="D169" s="1569"/>
      <c r="E169" s="1566"/>
      <c r="F169" s="427"/>
      <c r="G169" s="427"/>
      <c r="H169" s="415">
        <f t="shared" si="35"/>
        <v>0</v>
      </c>
      <c r="I169" s="412" t="str">
        <f t="shared" ref="I169:I173" si="36">H169&amp;+"K"</f>
        <v>0K</v>
      </c>
      <c r="J169" s="510"/>
      <c r="K169" s="1516"/>
      <c r="L169" s="1590"/>
      <c r="M169" s="1590"/>
      <c r="N169" s="1574"/>
      <c r="O169" s="1574"/>
      <c r="P169" s="1574"/>
      <c r="Q169" s="1574"/>
      <c r="R169" s="1574"/>
      <c r="S169" s="1100"/>
      <c r="T169" s="1100"/>
      <c r="U169" s="1103"/>
      <c r="V169" s="1106"/>
      <c r="W169" s="1100"/>
      <c r="X169" s="1100"/>
      <c r="Y169" s="1100"/>
      <c r="Z169" s="1100"/>
      <c r="AA169" s="1208"/>
      <c r="AB169" s="1209"/>
      <c r="AC169" s="19"/>
      <c r="AD169" s="244">
        <f>IF($C169=0,COUNTA($C$8:$C168),COUNTA($C$8:$C169))</f>
        <v>5</v>
      </c>
      <c r="AF169" s="59"/>
      <c r="AG169" s="56"/>
    </row>
    <row r="170" spans="1:33" ht="22.9" hidden="1" customHeight="1">
      <c r="A170" s="1567"/>
      <c r="B170" s="1569"/>
      <c r="C170" s="1571"/>
      <c r="D170" s="1569"/>
      <c r="E170" s="1566"/>
      <c r="F170" s="427"/>
      <c r="G170" s="425"/>
      <c r="H170" s="412">
        <f t="shared" si="35"/>
        <v>0</v>
      </c>
      <c r="I170" s="412" t="s">
        <v>368</v>
      </c>
      <c r="J170" s="510"/>
      <c r="K170" s="1516"/>
      <c r="L170" s="1590"/>
      <c r="M170" s="1590"/>
      <c r="N170" s="1574"/>
      <c r="O170" s="1574"/>
      <c r="P170" s="1574"/>
      <c r="Q170" s="1574"/>
      <c r="R170" s="1574"/>
      <c r="S170" s="1100"/>
      <c r="T170" s="1100"/>
      <c r="U170" s="1103"/>
      <c r="V170" s="1106"/>
      <c r="W170" s="1100"/>
      <c r="X170" s="1100"/>
      <c r="Y170" s="1100"/>
      <c r="Z170" s="1100"/>
      <c r="AA170" s="1208"/>
      <c r="AB170" s="1209"/>
      <c r="AC170" s="19"/>
      <c r="AD170" s="244">
        <f>IF($C170=0,COUNTA($C$8:$C164),COUNTA($C$8:$C170))</f>
        <v>5</v>
      </c>
      <c r="AF170" s="59"/>
      <c r="AG170" s="56"/>
    </row>
    <row r="171" spans="1:33" ht="22.9" hidden="1" customHeight="1">
      <c r="A171" s="1567"/>
      <c r="B171" s="1569"/>
      <c r="C171" s="1571"/>
      <c r="D171" s="1569"/>
      <c r="E171" s="1566"/>
      <c r="F171" s="252"/>
      <c r="G171" s="252"/>
      <c r="H171" s="511">
        <f t="shared" si="35"/>
        <v>0</v>
      </c>
      <c r="I171" s="512" t="s">
        <v>152</v>
      </c>
      <c r="J171" s="441"/>
      <c r="K171" s="1516"/>
      <c r="L171" s="1590"/>
      <c r="M171" s="1590"/>
      <c r="N171" s="1574"/>
      <c r="O171" s="1574"/>
      <c r="P171" s="1574"/>
      <c r="Q171" s="1574"/>
      <c r="R171" s="1574"/>
      <c r="S171" s="1100"/>
      <c r="T171" s="1100"/>
      <c r="U171" s="1103"/>
      <c r="V171" s="1106"/>
      <c r="W171" s="1100"/>
      <c r="X171" s="1100"/>
      <c r="Y171" s="1100"/>
      <c r="Z171" s="1100"/>
      <c r="AA171" s="1208"/>
      <c r="AB171" s="1209"/>
      <c r="AC171" s="19"/>
      <c r="AD171" s="244">
        <f>IF($C171=0,COUNTA($C$8:$C170),COUNTA($C$8:$C171))</f>
        <v>5</v>
      </c>
      <c r="AF171" s="59"/>
      <c r="AG171" s="56"/>
    </row>
    <row r="172" spans="1:33" ht="22.9" hidden="1" customHeight="1">
      <c r="A172" s="1567"/>
      <c r="B172" s="1569"/>
      <c r="C172" s="1571"/>
      <c r="D172" s="1569"/>
      <c r="E172" s="1566"/>
      <c r="F172" s="412"/>
      <c r="G172" s="422"/>
      <c r="H172" s="508">
        <f t="shared" si="35"/>
        <v>0</v>
      </c>
      <c r="I172" s="508" t="str">
        <f t="shared" si="36"/>
        <v>0K</v>
      </c>
      <c r="J172" s="441"/>
      <c r="K172" s="1516"/>
      <c r="L172" s="1590"/>
      <c r="M172" s="1590"/>
      <c r="N172" s="1574"/>
      <c r="O172" s="1574"/>
      <c r="P172" s="1574"/>
      <c r="Q172" s="1574"/>
      <c r="R172" s="1574"/>
      <c r="S172" s="1100"/>
      <c r="T172" s="1100"/>
      <c r="U172" s="1103"/>
      <c r="V172" s="1106"/>
      <c r="W172" s="1100"/>
      <c r="X172" s="1100"/>
      <c r="Y172" s="1100"/>
      <c r="Z172" s="1100"/>
      <c r="AA172" s="1208"/>
      <c r="AB172" s="1209"/>
      <c r="AC172" s="19"/>
      <c r="AD172" s="244">
        <f>IF($C172=0,COUNTA($C$8:$C171),COUNTA($C$8:$C172))</f>
        <v>5</v>
      </c>
      <c r="AF172" s="59"/>
      <c r="AG172" s="56"/>
    </row>
    <row r="173" spans="1:33" ht="22.9" hidden="1" customHeight="1" thickBot="1">
      <c r="A173" s="1567"/>
      <c r="B173" s="1569"/>
      <c r="C173" s="1571"/>
      <c r="D173" s="1569"/>
      <c r="E173" s="1566"/>
      <c r="F173" s="412"/>
      <c r="G173" s="422"/>
      <c r="H173" s="508">
        <f t="shared" si="35"/>
        <v>0</v>
      </c>
      <c r="I173" s="508" t="str">
        <f t="shared" si="36"/>
        <v>0K</v>
      </c>
      <c r="J173" s="441"/>
      <c r="K173" s="1516"/>
      <c r="L173" s="1590"/>
      <c r="M173" s="1590"/>
      <c r="N173" s="1574"/>
      <c r="O173" s="1574"/>
      <c r="P173" s="1574"/>
      <c r="Q173" s="1574"/>
      <c r="R173" s="1574"/>
      <c r="S173" s="1100"/>
      <c r="T173" s="1100"/>
      <c r="U173" s="1103"/>
      <c r="V173" s="1106"/>
      <c r="W173" s="1100"/>
      <c r="X173" s="1100"/>
      <c r="Y173" s="1100"/>
      <c r="Z173" s="1100"/>
      <c r="AA173" s="1208"/>
      <c r="AB173" s="1209"/>
      <c r="AC173" s="19"/>
      <c r="AD173" s="244">
        <f>IF($C173=0,COUNTA($C$8:$C172),COUNTA($C$8:$C173))</f>
        <v>5</v>
      </c>
      <c r="AF173" s="59"/>
      <c r="AG173" s="56"/>
    </row>
    <row r="174" spans="1:33" ht="22.9" customHeight="1">
      <c r="A174" s="1567"/>
      <c r="B174" s="1569"/>
      <c r="C174" s="1571"/>
      <c r="D174" s="1569"/>
      <c r="E174" s="1512" t="s">
        <v>365</v>
      </c>
      <c r="F174" s="429" t="s">
        <v>1033</v>
      </c>
      <c r="G174" s="429">
        <v>70</v>
      </c>
      <c r="H174" s="429">
        <f t="shared" si="35"/>
        <v>96</v>
      </c>
      <c r="I174" s="429" t="str">
        <f>H174&amp;+"K"</f>
        <v>96K</v>
      </c>
      <c r="J174" s="430"/>
      <c r="K174" s="1527" t="s">
        <v>77</v>
      </c>
      <c r="L174" s="1590"/>
      <c r="M174" s="1590"/>
      <c r="N174" s="1574"/>
      <c r="O174" s="1574"/>
      <c r="P174" s="1574"/>
      <c r="Q174" s="1574"/>
      <c r="R174" s="1574"/>
      <c r="S174" s="1099"/>
      <c r="T174" s="1099"/>
      <c r="U174" s="1102"/>
      <c r="V174" s="1105"/>
      <c r="W174" s="1099"/>
      <c r="X174" s="1099"/>
      <c r="Y174" s="1099"/>
      <c r="Z174" s="1099"/>
      <c r="AA174" s="1208"/>
      <c r="AB174" s="1209"/>
      <c r="AC174" s="19"/>
      <c r="AD174" s="244">
        <f>IF($C174=0,COUNTA($C$8:$C173),COUNTA($C$8:$C174))</f>
        <v>5</v>
      </c>
      <c r="AF174" s="59"/>
      <c r="AG174" s="56"/>
    </row>
    <row r="175" spans="1:33" ht="22.9" customHeight="1" thickBot="1">
      <c r="A175" s="1567"/>
      <c r="B175" s="1569"/>
      <c r="C175" s="1571"/>
      <c r="D175" s="1569"/>
      <c r="E175" s="1514"/>
      <c r="F175" s="432" t="s">
        <v>313</v>
      </c>
      <c r="G175" s="432">
        <v>0.4</v>
      </c>
      <c r="H175" s="432">
        <f>MROUND(INDEX($C:$C,MATCH(AD175,$AD:$AD,0))*G175/1000,0.1)</f>
        <v>0.5</v>
      </c>
      <c r="I175" s="432" t="str">
        <f>H175&amp;+"K"</f>
        <v>0.5K</v>
      </c>
      <c r="J175" s="428"/>
      <c r="K175" s="1573"/>
      <c r="L175" s="1590"/>
      <c r="M175" s="1590"/>
      <c r="N175" s="1574"/>
      <c r="O175" s="1574"/>
      <c r="P175" s="1574"/>
      <c r="Q175" s="1574"/>
      <c r="R175" s="1574"/>
      <c r="S175" s="1101"/>
      <c r="T175" s="1101"/>
      <c r="U175" s="1104"/>
      <c r="V175" s="1107"/>
      <c r="W175" s="1101"/>
      <c r="X175" s="1101"/>
      <c r="Y175" s="1101"/>
      <c r="Z175" s="1101"/>
      <c r="AA175" s="1208"/>
      <c r="AB175" s="1209"/>
      <c r="AC175" s="19"/>
      <c r="AD175" s="244">
        <f>IF($C175=0,COUNTA($C$8:$C174),COUNTA($C$8:$C175))</f>
        <v>5</v>
      </c>
      <c r="AF175" s="59"/>
      <c r="AG175" s="56"/>
    </row>
    <row r="176" spans="1:33" ht="22.9" customHeight="1">
      <c r="A176" s="1567"/>
      <c r="B176" s="1569"/>
      <c r="C176" s="1571"/>
      <c r="D176" s="1569"/>
      <c r="E176" s="1502" t="s">
        <v>983</v>
      </c>
      <c r="F176" s="408" t="s">
        <v>115</v>
      </c>
      <c r="G176" s="462">
        <v>17</v>
      </c>
      <c r="H176" s="481">
        <f>MROUND(INDEX($C:$C,MATCH(AD176,$AD:$AD,0))*G176/1000,3)</f>
        <v>24</v>
      </c>
      <c r="I176" s="481" t="str">
        <f>H176&amp;+"K"</f>
        <v>24K</v>
      </c>
      <c r="J176" s="421"/>
      <c r="K176" s="1552" t="s">
        <v>116</v>
      </c>
      <c r="L176" s="1590"/>
      <c r="M176" s="1590"/>
      <c r="N176" s="1574"/>
      <c r="O176" s="1574"/>
      <c r="P176" s="1574"/>
      <c r="Q176" s="1574"/>
      <c r="R176" s="1574"/>
      <c r="S176" s="1099"/>
      <c r="T176" s="1099"/>
      <c r="U176" s="1102"/>
      <c r="V176" s="1105"/>
      <c r="W176" s="1099"/>
      <c r="X176" s="1099"/>
      <c r="Y176" s="1099"/>
      <c r="Z176" s="1099"/>
      <c r="AA176" s="1208"/>
      <c r="AB176" s="1209"/>
      <c r="AC176" s="19"/>
      <c r="AD176" s="244">
        <f>IF($C176=0,COUNTA($C$8:$C175),COUNTA($C$8:$C176))</f>
        <v>5</v>
      </c>
      <c r="AF176" s="59"/>
      <c r="AG176" s="56"/>
    </row>
    <row r="177" spans="1:48" ht="22.9" customHeight="1">
      <c r="A177" s="1567"/>
      <c r="B177" s="1569"/>
      <c r="C177" s="1571"/>
      <c r="D177" s="1569"/>
      <c r="E177" s="1513"/>
      <c r="F177" s="417" t="s">
        <v>117</v>
      </c>
      <c r="G177" s="511">
        <v>10</v>
      </c>
      <c r="H177" s="511">
        <f t="shared" ref="H177:H185" si="37">MROUND(INDEX($C:$C,MATCH(AD177,$AD:$AD,0))*G177/1000,1)</f>
        <v>14</v>
      </c>
      <c r="I177" s="512" t="str">
        <f>H177&amp;+"K"</f>
        <v>14K</v>
      </c>
      <c r="J177" s="413"/>
      <c r="K177" s="1581"/>
      <c r="L177" s="1590"/>
      <c r="M177" s="1590"/>
      <c r="N177" s="1574"/>
      <c r="O177" s="1574"/>
      <c r="P177" s="1574"/>
      <c r="Q177" s="1574"/>
      <c r="R177" s="1574"/>
      <c r="S177" s="1100"/>
      <c r="T177" s="1100"/>
      <c r="U177" s="1103"/>
      <c r="V177" s="1106"/>
      <c r="W177" s="1100"/>
      <c r="X177" s="1100"/>
      <c r="Y177" s="1100"/>
      <c r="Z177" s="1100"/>
      <c r="AA177" s="1208"/>
      <c r="AB177" s="1209"/>
      <c r="AC177" s="19"/>
      <c r="AD177" s="244">
        <f>IF($C177=0,COUNTA($C$8:$C176),COUNTA($C$8:$C177))</f>
        <v>5</v>
      </c>
      <c r="AF177" s="59"/>
      <c r="AG177" s="56"/>
    </row>
    <row r="178" spans="1:48" ht="22.9" customHeight="1">
      <c r="A178" s="1567"/>
      <c r="B178" s="1569"/>
      <c r="C178" s="1571"/>
      <c r="D178" s="1569"/>
      <c r="E178" s="1513"/>
      <c r="F178" s="513" t="s">
        <v>118</v>
      </c>
      <c r="G178" s="511">
        <v>10</v>
      </c>
      <c r="H178" s="511">
        <f t="shared" si="37"/>
        <v>14</v>
      </c>
      <c r="I178" s="512" t="str">
        <f>H178&amp;+"K"</f>
        <v>14K</v>
      </c>
      <c r="J178" s="413"/>
      <c r="K178" s="1581"/>
      <c r="L178" s="1590"/>
      <c r="M178" s="1590"/>
      <c r="N178" s="1574"/>
      <c r="O178" s="1574"/>
      <c r="P178" s="1574"/>
      <c r="Q178" s="1574"/>
      <c r="R178" s="1574"/>
      <c r="S178" s="1100"/>
      <c r="T178" s="1100"/>
      <c r="U178" s="1103"/>
      <c r="V178" s="1106"/>
      <c r="W178" s="1100"/>
      <c r="X178" s="1100"/>
      <c r="Y178" s="1100"/>
      <c r="Z178" s="1100"/>
      <c r="AA178" s="1208"/>
      <c r="AB178" s="1209"/>
      <c r="AC178" s="19"/>
      <c r="AD178" s="244">
        <f>IF($C178=0,COUNTA($C$8:$C174),COUNTA($C$8:$C178))</f>
        <v>5</v>
      </c>
      <c r="AF178" s="59"/>
      <c r="AG178" s="56"/>
    </row>
    <row r="179" spans="1:48" ht="22.9" customHeight="1">
      <c r="A179" s="1567"/>
      <c r="B179" s="1569"/>
      <c r="C179" s="1571"/>
      <c r="D179" s="1569"/>
      <c r="E179" s="1513"/>
      <c r="F179" s="511" t="s">
        <v>119</v>
      </c>
      <c r="G179" s="511">
        <v>1.5</v>
      </c>
      <c r="H179" s="511">
        <f t="shared" si="37"/>
        <v>2</v>
      </c>
      <c r="I179" s="512" t="str">
        <f t="shared" ref="I179" si="38">MROUND(H179,1)&amp;+"K"</f>
        <v>2K</v>
      </c>
      <c r="J179" s="413"/>
      <c r="K179" s="1581"/>
      <c r="L179" s="1590"/>
      <c r="M179" s="1590"/>
      <c r="N179" s="1574"/>
      <c r="O179" s="1574"/>
      <c r="P179" s="1574"/>
      <c r="Q179" s="1574"/>
      <c r="R179" s="1574"/>
      <c r="S179" s="1100"/>
      <c r="T179" s="1100"/>
      <c r="U179" s="1103"/>
      <c r="V179" s="1106"/>
      <c r="W179" s="1100"/>
      <c r="X179" s="1100"/>
      <c r="Y179" s="1100"/>
      <c r="Z179" s="1100"/>
      <c r="AA179" s="1208"/>
      <c r="AB179" s="1209"/>
      <c r="AC179" s="19"/>
      <c r="AD179" s="244">
        <f>IF($C179=0,COUNTA($C$8:$C178),COUNTA($C$8:$C179))</f>
        <v>5</v>
      </c>
      <c r="AF179" s="59"/>
      <c r="AG179" s="56"/>
    </row>
    <row r="180" spans="1:48" ht="22.9" customHeight="1">
      <c r="A180" s="1567"/>
      <c r="B180" s="1569"/>
      <c r="C180" s="1571"/>
      <c r="D180" s="1569"/>
      <c r="E180" s="1513"/>
      <c r="F180" s="252" t="s">
        <v>120</v>
      </c>
      <c r="G180" s="252">
        <v>1.5</v>
      </c>
      <c r="H180" s="511">
        <f t="shared" si="37"/>
        <v>2</v>
      </c>
      <c r="I180" s="511" t="s">
        <v>121</v>
      </c>
      <c r="J180" s="510"/>
      <c r="K180" s="1581"/>
      <c r="L180" s="1590"/>
      <c r="M180" s="1590"/>
      <c r="N180" s="1574"/>
      <c r="O180" s="1574"/>
      <c r="P180" s="1574"/>
      <c r="Q180" s="1574"/>
      <c r="R180" s="1574"/>
      <c r="S180" s="1100"/>
      <c r="T180" s="1100"/>
      <c r="U180" s="1103"/>
      <c r="V180" s="1106"/>
      <c r="W180" s="1100"/>
      <c r="X180" s="1100"/>
      <c r="Y180" s="1100"/>
      <c r="Z180" s="1100"/>
      <c r="AA180" s="1208"/>
      <c r="AB180" s="1209"/>
      <c r="AC180" s="19"/>
      <c r="AD180" s="244">
        <f>IF($C180=0,COUNTA($C$8:$C174),COUNTA($C$8:$C180))</f>
        <v>5</v>
      </c>
      <c r="AF180" s="59"/>
      <c r="AG180" s="56"/>
    </row>
    <row r="181" spans="1:48" ht="22.9" customHeight="1" thickBot="1">
      <c r="A181" s="1567"/>
      <c r="B181" s="1569"/>
      <c r="C181" s="1571"/>
      <c r="D181" s="1569"/>
      <c r="E181" s="1513"/>
      <c r="F181" s="154" t="s">
        <v>562</v>
      </c>
      <c r="G181" s="154">
        <v>0.9</v>
      </c>
      <c r="H181" s="164">
        <f t="shared" si="37"/>
        <v>1</v>
      </c>
      <c r="I181" s="165" t="s">
        <v>103</v>
      </c>
      <c r="J181" s="423"/>
      <c r="K181" s="1581"/>
      <c r="L181" s="1590"/>
      <c r="M181" s="1590"/>
      <c r="N181" s="1574"/>
      <c r="O181" s="1574"/>
      <c r="P181" s="1574"/>
      <c r="Q181" s="1574"/>
      <c r="R181" s="1574"/>
      <c r="S181" s="1100"/>
      <c r="T181" s="1100"/>
      <c r="U181" s="1103"/>
      <c r="V181" s="1106"/>
      <c r="W181" s="1100"/>
      <c r="X181" s="1100"/>
      <c r="Y181" s="1100"/>
      <c r="Z181" s="1100"/>
      <c r="AA181" s="1208"/>
      <c r="AB181" s="1209"/>
      <c r="AC181" s="19"/>
      <c r="AD181" s="244">
        <f>IF($C181=0,COUNTA($C$8:$C175),COUNTA($C$8:$C181))</f>
        <v>5</v>
      </c>
      <c r="AF181" s="59"/>
      <c r="AG181" s="56"/>
    </row>
    <row r="182" spans="1:48" ht="22.9" hidden="1" customHeight="1">
      <c r="A182" s="1567"/>
      <c r="B182" s="1569"/>
      <c r="C182" s="1571"/>
      <c r="D182" s="1569"/>
      <c r="E182" s="1513"/>
      <c r="F182" s="459"/>
      <c r="G182" s="514"/>
      <c r="H182" s="514">
        <f t="shared" si="37"/>
        <v>0</v>
      </c>
      <c r="I182" s="514" t="str">
        <f t="shared" ref="I182:I185" si="39">H182&amp;+"K"</f>
        <v>0K</v>
      </c>
      <c r="J182" s="423"/>
      <c r="K182" s="1581"/>
      <c r="L182" s="1590"/>
      <c r="M182" s="1590"/>
      <c r="N182" s="1574"/>
      <c r="O182" s="1574"/>
      <c r="P182" s="1574"/>
      <c r="Q182" s="1574"/>
      <c r="R182" s="1574"/>
      <c r="S182" s="1100"/>
      <c r="T182" s="1100"/>
      <c r="U182" s="1103"/>
      <c r="V182" s="1106"/>
      <c r="W182" s="1100"/>
      <c r="X182" s="1100"/>
      <c r="Y182" s="1100"/>
      <c r="Z182" s="1100"/>
      <c r="AA182" s="1208"/>
      <c r="AB182" s="1209"/>
      <c r="AC182" s="19"/>
      <c r="AD182" s="244">
        <f>IF($C182=0,COUNTA($C$8:$C181),COUNTA($C$8:$C182))</f>
        <v>5</v>
      </c>
      <c r="AF182" s="59"/>
      <c r="AG182" s="56"/>
    </row>
    <row r="183" spans="1:48" ht="22.9" hidden="1" customHeight="1">
      <c r="A183" s="1567"/>
      <c r="B183" s="1569"/>
      <c r="C183" s="1571"/>
      <c r="D183" s="1569"/>
      <c r="E183" s="1513"/>
      <c r="F183" s="459"/>
      <c r="G183" s="514"/>
      <c r="H183" s="514">
        <f t="shared" si="37"/>
        <v>0</v>
      </c>
      <c r="I183" s="514" t="str">
        <f t="shared" si="39"/>
        <v>0K</v>
      </c>
      <c r="J183" s="423"/>
      <c r="K183" s="1581"/>
      <c r="L183" s="1590"/>
      <c r="M183" s="1590"/>
      <c r="N183" s="1574"/>
      <c r="O183" s="1574"/>
      <c r="P183" s="1574"/>
      <c r="Q183" s="1574"/>
      <c r="R183" s="1574"/>
      <c r="S183" s="1100"/>
      <c r="T183" s="1100"/>
      <c r="U183" s="1103"/>
      <c r="V183" s="1106"/>
      <c r="W183" s="1100"/>
      <c r="X183" s="1100"/>
      <c r="Y183" s="1100"/>
      <c r="Z183" s="1100"/>
      <c r="AA183" s="1208"/>
      <c r="AB183" s="1209"/>
      <c r="AC183" s="19"/>
      <c r="AD183" s="244">
        <f>IF($C183=0,COUNTA($C$8:$C182),COUNTA($C$8:$C183))</f>
        <v>5</v>
      </c>
      <c r="AF183" s="59"/>
      <c r="AG183" s="56"/>
    </row>
    <row r="184" spans="1:48" ht="22.9" hidden="1" customHeight="1">
      <c r="A184" s="1567"/>
      <c r="B184" s="1569"/>
      <c r="C184" s="1571"/>
      <c r="D184" s="1569"/>
      <c r="E184" s="1513"/>
      <c r="F184" s="459"/>
      <c r="G184" s="514"/>
      <c r="H184" s="514">
        <f t="shared" si="37"/>
        <v>0</v>
      </c>
      <c r="I184" s="514" t="str">
        <f t="shared" si="39"/>
        <v>0K</v>
      </c>
      <c r="J184" s="423"/>
      <c r="K184" s="1581"/>
      <c r="L184" s="1590"/>
      <c r="M184" s="1590"/>
      <c r="N184" s="1574"/>
      <c r="O184" s="1574"/>
      <c r="P184" s="1574"/>
      <c r="Q184" s="1574"/>
      <c r="R184" s="1574"/>
      <c r="S184" s="1100"/>
      <c r="T184" s="1100"/>
      <c r="U184" s="1103"/>
      <c r="V184" s="1106"/>
      <c r="W184" s="1100"/>
      <c r="X184" s="1100"/>
      <c r="Y184" s="1100"/>
      <c r="Z184" s="1100"/>
      <c r="AA184" s="1208"/>
      <c r="AB184" s="1209"/>
      <c r="AC184" s="19"/>
      <c r="AD184" s="244">
        <f>IF($C184=0,COUNTA($C$8:$C183),COUNTA($C$8:$C184))</f>
        <v>5</v>
      </c>
      <c r="AF184" s="59"/>
      <c r="AG184" s="56"/>
    </row>
    <row r="185" spans="1:48" ht="22.9" hidden="1" customHeight="1" thickBot="1">
      <c r="A185" s="1567"/>
      <c r="B185" s="1569"/>
      <c r="C185" s="1571"/>
      <c r="D185" s="1569"/>
      <c r="E185" s="1503"/>
      <c r="F185" s="446"/>
      <c r="G185" s="515"/>
      <c r="H185" s="515">
        <f t="shared" si="37"/>
        <v>0</v>
      </c>
      <c r="I185" s="515" t="str">
        <f t="shared" si="39"/>
        <v>0K</v>
      </c>
      <c r="J185" s="423"/>
      <c r="K185" s="1582"/>
      <c r="L185" s="1590"/>
      <c r="M185" s="1590"/>
      <c r="N185" s="1574"/>
      <c r="O185" s="1574"/>
      <c r="P185" s="1574"/>
      <c r="Q185" s="1574"/>
      <c r="R185" s="1574"/>
      <c r="S185" s="1100"/>
      <c r="T185" s="1100"/>
      <c r="U185" s="1103"/>
      <c r="V185" s="1106"/>
      <c r="W185" s="1100"/>
      <c r="X185" s="1100"/>
      <c r="Y185" s="1100"/>
      <c r="Z185" s="1100"/>
      <c r="AA185" s="1208"/>
      <c r="AB185" s="1209"/>
      <c r="AC185" s="19"/>
      <c r="AD185" s="244">
        <f>IF($C185=0,COUNTA($C$8:$C184),COUNTA($C$8:$C185))</f>
        <v>5</v>
      </c>
      <c r="AF185" s="59"/>
      <c r="AG185" s="56"/>
    </row>
    <row r="186" spans="1:48" s="39" customFormat="1" ht="22.9" customHeight="1" thickBot="1">
      <c r="A186" s="1568"/>
      <c r="B186" s="1570"/>
      <c r="C186" s="1572"/>
      <c r="D186" s="1570"/>
      <c r="E186" s="726" t="s">
        <v>984</v>
      </c>
      <c r="F186" s="1587" t="s">
        <v>1034</v>
      </c>
      <c r="G186" s="1588"/>
      <c r="H186" s="1588"/>
      <c r="I186" s="1589"/>
      <c r="J186" s="516"/>
      <c r="K186" s="517" t="s">
        <v>54</v>
      </c>
      <c r="L186" s="1591"/>
      <c r="M186" s="1591"/>
      <c r="N186" s="1575"/>
      <c r="O186" s="1575"/>
      <c r="P186" s="1575"/>
      <c r="Q186" s="1575"/>
      <c r="R186" s="1575"/>
      <c r="S186" s="518"/>
      <c r="T186" s="518"/>
      <c r="U186" s="519"/>
      <c r="V186" s="520"/>
      <c r="W186" s="518"/>
      <c r="X186" s="518"/>
      <c r="Y186" s="518"/>
      <c r="Z186" s="518"/>
      <c r="AA186" s="1583"/>
      <c r="AB186" s="1584"/>
      <c r="AD186" s="244"/>
      <c r="AE186" s="73"/>
      <c r="AF186" s="59"/>
      <c r="AG186" s="56"/>
      <c r="AH186" s="55"/>
      <c r="AI186" s="55"/>
      <c r="AJ186" s="55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</row>
    <row r="187" spans="1:48" s="39" customFormat="1" ht="22.9" customHeight="1">
      <c r="A187" s="521"/>
      <c r="B187" s="522"/>
      <c r="C187" s="523"/>
      <c r="D187" s="522"/>
      <c r="E187" s="727"/>
      <c r="F187" s="723"/>
      <c r="G187" s="723"/>
      <c r="H187" s="723"/>
      <c r="I187" s="723"/>
      <c r="J187" s="524"/>
      <c r="K187" s="525"/>
      <c r="L187" s="526"/>
      <c r="M187" s="526"/>
      <c r="N187" s="527"/>
      <c r="O187" s="527"/>
      <c r="P187" s="527"/>
      <c r="Q187" s="527"/>
      <c r="R187" s="527"/>
      <c r="S187" s="1592" t="s">
        <v>437</v>
      </c>
      <c r="T187" s="1593"/>
      <c r="U187" s="1593"/>
      <c r="V187" s="1593"/>
      <c r="W187" s="1593"/>
      <c r="X187" s="1593"/>
      <c r="Y187" s="1593"/>
      <c r="Z187" s="1593"/>
      <c r="AA187" s="1593"/>
      <c r="AB187" s="1594"/>
      <c r="AD187" s="244"/>
      <c r="AE187" s="73"/>
      <c r="AF187" s="59"/>
      <c r="AG187" s="56"/>
      <c r="AH187" s="55"/>
      <c r="AI187" s="55"/>
      <c r="AJ187" s="55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</row>
    <row r="188" spans="1:48" ht="30">
      <c r="A188" s="1577" t="s">
        <v>90</v>
      </c>
      <c r="B188" s="1578"/>
      <c r="C188" s="1578"/>
      <c r="D188" s="1578"/>
      <c r="E188" s="1578"/>
      <c r="F188" s="1578"/>
      <c r="G188" s="528"/>
      <c r="H188" s="528"/>
      <c r="I188" s="529"/>
      <c r="J188" s="530"/>
      <c r="K188" s="530"/>
      <c r="L188" s="530"/>
      <c r="M188" s="530"/>
      <c r="N188" s="531"/>
      <c r="O188" s="531"/>
      <c r="P188" s="531"/>
      <c r="Q188" s="531"/>
      <c r="R188" s="531"/>
      <c r="S188" s="1579" t="s">
        <v>60</v>
      </c>
      <c r="T188" s="1579"/>
      <c r="U188" s="1579"/>
      <c r="V188" s="1579"/>
      <c r="W188" s="1579"/>
      <c r="X188" s="1579"/>
      <c r="Y188" s="1579"/>
      <c r="Z188" s="1579"/>
      <c r="AA188" s="1579"/>
      <c r="AB188" s="1580"/>
      <c r="AF188" s="59"/>
      <c r="AG188" s="56"/>
    </row>
    <row r="189" spans="1:48" s="40" customFormat="1" ht="43.9" customHeight="1" thickBot="1">
      <c r="A189" s="1595" t="s">
        <v>283</v>
      </c>
      <c r="B189" s="1596"/>
      <c r="C189" s="1596"/>
      <c r="D189" s="1596"/>
      <c r="E189" s="1596"/>
      <c r="F189" s="1596"/>
      <c r="G189" s="1596"/>
      <c r="H189" s="1596"/>
      <c r="I189" s="1596"/>
      <c r="J189" s="1596"/>
      <c r="K189" s="1596"/>
      <c r="L189" s="1596"/>
      <c r="M189" s="1596"/>
      <c r="N189" s="1596"/>
      <c r="O189" s="1596"/>
      <c r="P189" s="1596"/>
      <c r="Q189" s="1596"/>
      <c r="R189" s="1596"/>
      <c r="S189" s="1596"/>
      <c r="T189" s="1596"/>
      <c r="U189" s="1596"/>
      <c r="V189" s="1596"/>
      <c r="W189" s="1596"/>
      <c r="X189" s="1596"/>
      <c r="Y189" s="1596"/>
      <c r="Z189" s="1596"/>
      <c r="AA189" s="1596"/>
      <c r="AB189" s="1597"/>
      <c r="AD189" s="244"/>
      <c r="AE189" s="73"/>
      <c r="AF189" s="59"/>
      <c r="AG189" s="56"/>
      <c r="AH189" s="55"/>
      <c r="AI189" s="55"/>
      <c r="AJ189" s="55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</row>
    <row r="190" spans="1:48" ht="21.75" thickBot="1">
      <c r="A190" s="1598" t="s">
        <v>91</v>
      </c>
      <c r="B190" s="1599"/>
      <c r="C190" s="1599"/>
      <c r="D190" s="1599"/>
      <c r="E190" s="1599"/>
      <c r="F190" s="1599"/>
      <c r="G190" s="1599"/>
      <c r="H190" s="1599"/>
      <c r="I190" s="1599"/>
      <c r="J190" s="1599"/>
      <c r="K190" s="1600"/>
      <c r="L190" s="532">
        <f>AVERAGEIF(L$8:L$188,"&lt;&gt;0")</f>
        <v>4.7</v>
      </c>
      <c r="M190" s="532">
        <f>AVERAGEIF(M$8:M$188,"&lt;&gt;0")</f>
        <v>2.36</v>
      </c>
      <c r="N190" s="532">
        <f>AVERAGEIF(N$8:N$188,"&lt;&gt;0")</f>
        <v>1.48</v>
      </c>
      <c r="O190" s="532">
        <f>AVERAGEIF(O$8:O$188,"&lt;&gt; ")</f>
        <v>0.7</v>
      </c>
      <c r="P190" s="532">
        <f>AVERAGEIF(P$8:P$188,"&lt;&gt;0")</f>
        <v>2.48</v>
      </c>
      <c r="Q190" s="532">
        <f>AVERAGEIF(Q$8:Q$188,"&lt;&gt; ")</f>
        <v>0.4</v>
      </c>
      <c r="R190" s="532">
        <f>AVERAGEIF(R$8:R$188,"&lt;&gt;0")</f>
        <v>756.6</v>
      </c>
      <c r="S190" s="1601" t="s">
        <v>1040</v>
      </c>
      <c r="T190" s="1602"/>
      <c r="U190" s="1602"/>
      <c r="V190" s="1602"/>
      <c r="W190" s="1602"/>
      <c r="X190" s="1602"/>
      <c r="Y190" s="1602"/>
      <c r="Z190" s="1602"/>
      <c r="AA190" s="1602"/>
      <c r="AB190" s="1603"/>
      <c r="AF190" s="59"/>
      <c r="AG190" s="56"/>
    </row>
    <row r="191" spans="1:48" ht="33.75" customHeight="1">
      <c r="A191" s="1610" t="s">
        <v>92</v>
      </c>
      <c r="B191" s="1029"/>
      <c r="C191" s="1029"/>
      <c r="D191" s="1029"/>
      <c r="E191" s="1611"/>
      <c r="F191" s="1612" t="s">
        <v>71</v>
      </c>
      <c r="G191" s="1613"/>
      <c r="H191" s="1613"/>
      <c r="I191" s="1613"/>
      <c r="J191" s="1613"/>
      <c r="K191" s="1614"/>
      <c r="L191" s="533" t="s">
        <v>46</v>
      </c>
      <c r="M191" s="533" t="s">
        <v>47</v>
      </c>
      <c r="N191" s="534" t="s">
        <v>48</v>
      </c>
      <c r="O191" s="535" t="s">
        <v>49</v>
      </c>
      <c r="P191" s="535" t="s">
        <v>50</v>
      </c>
      <c r="Q191" s="535" t="s">
        <v>51</v>
      </c>
      <c r="R191" s="534" t="s">
        <v>52</v>
      </c>
      <c r="S191" s="1604"/>
      <c r="T191" s="1605"/>
      <c r="U191" s="1605"/>
      <c r="V191" s="1605"/>
      <c r="W191" s="1605"/>
      <c r="X191" s="1605"/>
      <c r="Y191" s="1605"/>
      <c r="Z191" s="1605"/>
      <c r="AA191" s="1605"/>
      <c r="AB191" s="1606"/>
      <c r="AF191" s="59"/>
      <c r="AG191" s="56"/>
    </row>
    <row r="192" spans="1:48" ht="33.75" customHeight="1">
      <c r="A192" s="1615" t="s">
        <v>53</v>
      </c>
      <c r="B192" s="1616"/>
      <c r="C192" s="1616"/>
      <c r="D192" s="1616"/>
      <c r="E192" s="1617"/>
      <c r="F192" s="1621" t="s">
        <v>72</v>
      </c>
      <c r="G192" s="1622"/>
      <c r="H192" s="1622"/>
      <c r="I192" s="1622"/>
      <c r="J192" s="1622"/>
      <c r="K192" s="1623"/>
      <c r="L192" s="536">
        <v>5</v>
      </c>
      <c r="M192" s="537">
        <v>2</v>
      </c>
      <c r="N192" s="538">
        <v>1.5</v>
      </c>
      <c r="O192" s="539" t="s">
        <v>93</v>
      </c>
      <c r="P192" s="539">
        <v>2</v>
      </c>
      <c r="Q192" s="539" t="s">
        <v>94</v>
      </c>
      <c r="R192" s="540">
        <v>670</v>
      </c>
      <c r="S192" s="1604"/>
      <c r="T192" s="1605"/>
      <c r="U192" s="1605"/>
      <c r="V192" s="1605"/>
      <c r="W192" s="1605"/>
      <c r="X192" s="1605"/>
      <c r="Y192" s="1605"/>
      <c r="Z192" s="1605"/>
      <c r="AA192" s="1605"/>
      <c r="AB192" s="1606"/>
      <c r="AF192" s="59"/>
      <c r="AG192" s="56"/>
    </row>
    <row r="193" spans="1:35" ht="33.75" customHeight="1" thickBot="1">
      <c r="A193" s="1618"/>
      <c r="B193" s="1619"/>
      <c r="C193" s="1619"/>
      <c r="D193" s="1619"/>
      <c r="E193" s="1620"/>
      <c r="F193" s="1624" t="s">
        <v>73</v>
      </c>
      <c r="G193" s="1625"/>
      <c r="H193" s="1625"/>
      <c r="I193" s="1625"/>
      <c r="J193" s="1625"/>
      <c r="K193" s="1626"/>
      <c r="L193" s="541">
        <v>5.8</v>
      </c>
      <c r="M193" s="542">
        <v>2</v>
      </c>
      <c r="N193" s="543">
        <v>2</v>
      </c>
      <c r="O193" s="544" t="s">
        <v>93</v>
      </c>
      <c r="P193" s="544">
        <v>2.5</v>
      </c>
      <c r="Q193" s="544" t="s">
        <v>94</v>
      </c>
      <c r="R193" s="545">
        <v>775</v>
      </c>
      <c r="S193" s="1607"/>
      <c r="T193" s="1608"/>
      <c r="U193" s="1608"/>
      <c r="V193" s="1608"/>
      <c r="W193" s="1608"/>
      <c r="X193" s="1608"/>
      <c r="Y193" s="1608"/>
      <c r="Z193" s="1608"/>
      <c r="AA193" s="1608"/>
      <c r="AB193" s="1609"/>
      <c r="AF193" s="59"/>
      <c r="AG193" s="56"/>
    </row>
    <row r="194" spans="1:35" ht="38.25">
      <c r="A194" s="139" t="s">
        <v>95</v>
      </c>
      <c r="B194" s="139"/>
      <c r="C194" s="139"/>
      <c r="D194" s="139"/>
      <c r="E194" s="321"/>
      <c r="F194" s="289" t="s">
        <v>420</v>
      </c>
      <c r="G194" s="289"/>
      <c r="H194" s="289"/>
      <c r="I194" s="289"/>
      <c r="J194" s="76"/>
      <c r="K194" s="76"/>
      <c r="L194" s="76"/>
      <c r="M194" s="76"/>
      <c r="N194" s="78"/>
      <c r="O194" s="78"/>
      <c r="P194" s="78"/>
      <c r="Q194" s="110" t="s">
        <v>96</v>
      </c>
      <c r="R194" s="78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F194" s="59"/>
      <c r="AG194" s="56"/>
    </row>
    <row r="195" spans="1:35" ht="38.25">
      <c r="A195" s="139"/>
      <c r="B195" s="139"/>
      <c r="C195" s="139"/>
      <c r="D195" s="139"/>
      <c r="E195" s="321"/>
      <c r="F195" s="321"/>
      <c r="G195" s="289"/>
      <c r="H195" s="289"/>
      <c r="I195" s="289"/>
      <c r="J195" s="76"/>
      <c r="K195" s="76"/>
      <c r="L195" s="76"/>
      <c r="M195" s="76"/>
      <c r="N195" s="78"/>
      <c r="O195" s="78"/>
      <c r="P195" s="78"/>
      <c r="Q195" s="78"/>
      <c r="R195" s="78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F195" s="59"/>
      <c r="AG195" s="56"/>
    </row>
    <row r="196" spans="1:35" ht="72" customHeight="1">
      <c r="A196" s="1214" t="s">
        <v>97</v>
      </c>
      <c r="B196" s="1214"/>
      <c r="C196" s="1214"/>
      <c r="D196" s="1214"/>
      <c r="E196" s="1214"/>
      <c r="F196" s="321"/>
      <c r="G196" s="289"/>
      <c r="H196" s="289"/>
      <c r="I196" s="289"/>
      <c r="J196" s="76"/>
      <c r="K196" s="76"/>
      <c r="L196" s="76"/>
      <c r="M196" s="76"/>
      <c r="N196" s="78"/>
      <c r="O196" s="78"/>
      <c r="P196" s="78"/>
      <c r="Q196" s="78"/>
      <c r="R196" s="78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</row>
    <row r="201" spans="1:35">
      <c r="AG201" s="187"/>
      <c r="AH201" s="82"/>
      <c r="AI201" s="188"/>
    </row>
    <row r="202" spans="1:35">
      <c r="AG202" s="189"/>
      <c r="AH202" s="83"/>
      <c r="AI202" s="188"/>
    </row>
  </sheetData>
  <mergeCells count="328">
    <mergeCell ref="A196:E196"/>
    <mergeCell ref="A189:AB189"/>
    <mergeCell ref="A190:K190"/>
    <mergeCell ref="S190:AB193"/>
    <mergeCell ref="A191:E191"/>
    <mergeCell ref="F191:K191"/>
    <mergeCell ref="A192:E193"/>
    <mergeCell ref="F192:K192"/>
    <mergeCell ref="F193:K193"/>
    <mergeCell ref="A188:F188"/>
    <mergeCell ref="S188:AB188"/>
    <mergeCell ref="X174:X175"/>
    <mergeCell ref="Y174:Y175"/>
    <mergeCell ref="Z174:Z175"/>
    <mergeCell ref="E176:E185"/>
    <mergeCell ref="K176:K185"/>
    <mergeCell ref="S176:S185"/>
    <mergeCell ref="T176:T185"/>
    <mergeCell ref="U176:U185"/>
    <mergeCell ref="V176:V185"/>
    <mergeCell ref="W176:W185"/>
    <mergeCell ref="AA150:AB186"/>
    <mergeCell ref="E152:E163"/>
    <mergeCell ref="K152:K163"/>
    <mergeCell ref="S152:S163"/>
    <mergeCell ref="T152:T163"/>
    <mergeCell ref="F186:I186"/>
    <mergeCell ref="L150:L186"/>
    <mergeCell ref="M150:M186"/>
    <mergeCell ref="N150:N186"/>
    <mergeCell ref="O150:O186"/>
    <mergeCell ref="P150:P186"/>
    <mergeCell ref="S187:AB187"/>
    <mergeCell ref="Q150:Q186"/>
    <mergeCell ref="X152:X163"/>
    <mergeCell ref="Y152:Y163"/>
    <mergeCell ref="Z152:Z163"/>
    <mergeCell ref="T174:T175"/>
    <mergeCell ref="U152:U163"/>
    <mergeCell ref="V152:V163"/>
    <mergeCell ref="R150:R186"/>
    <mergeCell ref="S150:S151"/>
    <mergeCell ref="T150:T151"/>
    <mergeCell ref="U150:U151"/>
    <mergeCell ref="V150:V151"/>
    <mergeCell ref="W150:W151"/>
    <mergeCell ref="W152:W163"/>
    <mergeCell ref="U174:U175"/>
    <mergeCell ref="V174:V175"/>
    <mergeCell ref="W174:W175"/>
    <mergeCell ref="X176:X185"/>
    <mergeCell ref="Y176:Y185"/>
    <mergeCell ref="Z176:Z185"/>
    <mergeCell ref="E164:E173"/>
    <mergeCell ref="Z139:Z148"/>
    <mergeCell ref="F149:I149"/>
    <mergeCell ref="A150:A186"/>
    <mergeCell ref="B150:B186"/>
    <mergeCell ref="C150:C186"/>
    <mergeCell ref="D150:D186"/>
    <mergeCell ref="E150:E151"/>
    <mergeCell ref="K150:K151"/>
    <mergeCell ref="X150:X151"/>
    <mergeCell ref="Y150:Y151"/>
    <mergeCell ref="Z150:Z151"/>
    <mergeCell ref="K164:K173"/>
    <mergeCell ref="S164:S173"/>
    <mergeCell ref="T164:T173"/>
    <mergeCell ref="U164:U173"/>
    <mergeCell ref="V164:V173"/>
    <mergeCell ref="W164:W173"/>
    <mergeCell ref="X164:X173"/>
    <mergeCell ref="Y164:Y173"/>
    <mergeCell ref="Z164:Z173"/>
    <mergeCell ref="E174:E175"/>
    <mergeCell ref="K174:K175"/>
    <mergeCell ref="S174:S175"/>
    <mergeCell ref="E139:E148"/>
    <mergeCell ref="K139:K148"/>
    <mergeCell ref="S139:S148"/>
    <mergeCell ref="T139:T148"/>
    <mergeCell ref="U139:U148"/>
    <mergeCell ref="V139:V148"/>
    <mergeCell ref="W139:W148"/>
    <mergeCell ref="X139:X148"/>
    <mergeCell ref="Y139:Y148"/>
    <mergeCell ref="K137:K138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AA115:AB149"/>
    <mergeCell ref="E117:E126"/>
    <mergeCell ref="K117:K126"/>
    <mergeCell ref="S117:S126"/>
    <mergeCell ref="T117:T126"/>
    <mergeCell ref="U117:U126"/>
    <mergeCell ref="V117:V126"/>
    <mergeCell ref="R115:R149"/>
    <mergeCell ref="S115:S116"/>
    <mergeCell ref="T115:T116"/>
    <mergeCell ref="U115:U116"/>
    <mergeCell ref="V115:V116"/>
    <mergeCell ref="W115:W116"/>
    <mergeCell ref="W117:W126"/>
    <mergeCell ref="L115:L149"/>
    <mergeCell ref="M115:M149"/>
    <mergeCell ref="N115:N149"/>
    <mergeCell ref="O115:O149"/>
    <mergeCell ref="P115:P149"/>
    <mergeCell ref="Q115:Q149"/>
    <mergeCell ref="X117:X126"/>
    <mergeCell ref="Y117:Y126"/>
    <mergeCell ref="Z117:Z126"/>
    <mergeCell ref="E127:E136"/>
    <mergeCell ref="W104:W113"/>
    <mergeCell ref="X104:X113"/>
    <mergeCell ref="Y104:Y113"/>
    <mergeCell ref="Z104:Z113"/>
    <mergeCell ref="F114:I114"/>
    <mergeCell ref="A115:A149"/>
    <mergeCell ref="B115:B149"/>
    <mergeCell ref="C115:C149"/>
    <mergeCell ref="D115:D149"/>
    <mergeCell ref="E115:E116"/>
    <mergeCell ref="K115:K116"/>
    <mergeCell ref="X115:X116"/>
    <mergeCell ref="Y115:Y116"/>
    <mergeCell ref="Z115:Z116"/>
    <mergeCell ref="K127:K136"/>
    <mergeCell ref="S127:S136"/>
    <mergeCell ref="T127:T136"/>
    <mergeCell ref="U127:U136"/>
    <mergeCell ref="V127:V136"/>
    <mergeCell ref="W127:W136"/>
    <mergeCell ref="X127:X136"/>
    <mergeCell ref="Y127:Y136"/>
    <mergeCell ref="Z127:Z136"/>
    <mergeCell ref="E137:E138"/>
    <mergeCell ref="AA79:AB114"/>
    <mergeCell ref="E91:E101"/>
    <mergeCell ref="K91:K101"/>
    <mergeCell ref="S91:S101"/>
    <mergeCell ref="T91:T101"/>
    <mergeCell ref="U91:U101"/>
    <mergeCell ref="V91:V101"/>
    <mergeCell ref="R79:R114"/>
    <mergeCell ref="S79:S90"/>
    <mergeCell ref="T79:T90"/>
    <mergeCell ref="U79:U90"/>
    <mergeCell ref="V79:V90"/>
    <mergeCell ref="W79:W90"/>
    <mergeCell ref="W91:W101"/>
    <mergeCell ref="L79:L114"/>
    <mergeCell ref="M79:M114"/>
    <mergeCell ref="N79:N114"/>
    <mergeCell ref="O79:O114"/>
    <mergeCell ref="P79:P114"/>
    <mergeCell ref="Q79:Q114"/>
    <mergeCell ref="X91:X101"/>
    <mergeCell ref="Y91:Y101"/>
    <mergeCell ref="Z91:Z101"/>
    <mergeCell ref="E102:E103"/>
    <mergeCell ref="A79:A114"/>
    <mergeCell ref="B79:B114"/>
    <mergeCell ref="C79:C114"/>
    <mergeCell ref="D79:D114"/>
    <mergeCell ref="E79:E90"/>
    <mergeCell ref="K79:K90"/>
    <mergeCell ref="X79:X90"/>
    <mergeCell ref="Y79:Y90"/>
    <mergeCell ref="Z79:Z90"/>
    <mergeCell ref="K102:K103"/>
    <mergeCell ref="S102:S103"/>
    <mergeCell ref="T102:T103"/>
    <mergeCell ref="U102:U103"/>
    <mergeCell ref="V102:V103"/>
    <mergeCell ref="W102:W103"/>
    <mergeCell ref="X102:X103"/>
    <mergeCell ref="Y102:Y103"/>
    <mergeCell ref="Z102:Z103"/>
    <mergeCell ref="E104:E113"/>
    <mergeCell ref="K104:K113"/>
    <mergeCell ref="S104:S113"/>
    <mergeCell ref="T104:T113"/>
    <mergeCell ref="U104:U113"/>
    <mergeCell ref="V104:V113"/>
    <mergeCell ref="Z66:Z67"/>
    <mergeCell ref="E68:E77"/>
    <mergeCell ref="K68:K77"/>
    <mergeCell ref="S68:S77"/>
    <mergeCell ref="T68:T77"/>
    <mergeCell ref="U68:U77"/>
    <mergeCell ref="V68:V77"/>
    <mergeCell ref="W68:W77"/>
    <mergeCell ref="X68:X77"/>
    <mergeCell ref="Y68:Y77"/>
    <mergeCell ref="Z68:Z77"/>
    <mergeCell ref="Z44:Z54"/>
    <mergeCell ref="AA44:AB78"/>
    <mergeCell ref="E55:E65"/>
    <mergeCell ref="K55:K65"/>
    <mergeCell ref="S55:S65"/>
    <mergeCell ref="T55:T65"/>
    <mergeCell ref="U55:U65"/>
    <mergeCell ref="V55:V65"/>
    <mergeCell ref="W55:W65"/>
    <mergeCell ref="S44:S54"/>
    <mergeCell ref="T44:T54"/>
    <mergeCell ref="U44:U54"/>
    <mergeCell ref="V44:V54"/>
    <mergeCell ref="W44:W54"/>
    <mergeCell ref="X44:X54"/>
    <mergeCell ref="M44:M78"/>
    <mergeCell ref="N44:N78"/>
    <mergeCell ref="O44:O78"/>
    <mergeCell ref="P44:P78"/>
    <mergeCell ref="Q44:Q78"/>
    <mergeCell ref="R44:R78"/>
    <mergeCell ref="X55:X65"/>
    <mergeCell ref="Y55:Y65"/>
    <mergeCell ref="Z55:Z65"/>
    <mergeCell ref="A44:A78"/>
    <mergeCell ref="B44:B78"/>
    <mergeCell ref="C44:C78"/>
    <mergeCell ref="D44:D78"/>
    <mergeCell ref="E44:E54"/>
    <mergeCell ref="F44:I44"/>
    <mergeCell ref="K44:K54"/>
    <mergeCell ref="L44:L78"/>
    <mergeCell ref="Y44:Y54"/>
    <mergeCell ref="E66:E67"/>
    <mergeCell ref="K66:K67"/>
    <mergeCell ref="S66:S67"/>
    <mergeCell ref="T66:T67"/>
    <mergeCell ref="U66:U67"/>
    <mergeCell ref="V66:V67"/>
    <mergeCell ref="W66:W67"/>
    <mergeCell ref="X66:X67"/>
    <mergeCell ref="Y66:Y67"/>
    <mergeCell ref="F78:I78"/>
    <mergeCell ref="S34:S42"/>
    <mergeCell ref="T34:T42"/>
    <mergeCell ref="U34:U42"/>
    <mergeCell ref="V34:V42"/>
    <mergeCell ref="W34:W42"/>
    <mergeCell ref="X34:X42"/>
    <mergeCell ref="Y34:Y42"/>
    <mergeCell ref="Z34:Z42"/>
    <mergeCell ref="F43:I43"/>
    <mergeCell ref="S19:S31"/>
    <mergeCell ref="T19:T31"/>
    <mergeCell ref="U19:U31"/>
    <mergeCell ref="V19:V31"/>
    <mergeCell ref="W19:W31"/>
    <mergeCell ref="X19:X31"/>
    <mergeCell ref="Y19:Y31"/>
    <mergeCell ref="Z19:Z31"/>
    <mergeCell ref="E32:E33"/>
    <mergeCell ref="K32:K33"/>
    <mergeCell ref="S32:S33"/>
    <mergeCell ref="T32:T33"/>
    <mergeCell ref="U32:U33"/>
    <mergeCell ref="V32:V33"/>
    <mergeCell ref="W32:W33"/>
    <mergeCell ref="X32:X33"/>
    <mergeCell ref="Y32:Y33"/>
    <mergeCell ref="Z32:Z33"/>
    <mergeCell ref="AA8:AB43"/>
    <mergeCell ref="E10:E18"/>
    <mergeCell ref="K10:K18"/>
    <mergeCell ref="S10:S18"/>
    <mergeCell ref="T10:T18"/>
    <mergeCell ref="U10:U18"/>
    <mergeCell ref="V10:V18"/>
    <mergeCell ref="W10:W18"/>
    <mergeCell ref="X10:X18"/>
    <mergeCell ref="Y10:Y18"/>
    <mergeCell ref="U8:U9"/>
    <mergeCell ref="V8:V9"/>
    <mergeCell ref="W8:W9"/>
    <mergeCell ref="X8:X9"/>
    <mergeCell ref="Y8:Y9"/>
    <mergeCell ref="Z8:Z9"/>
    <mergeCell ref="O8:O43"/>
    <mergeCell ref="P8:P43"/>
    <mergeCell ref="Q8:Q43"/>
    <mergeCell ref="R8:R43"/>
    <mergeCell ref="S8:S9"/>
    <mergeCell ref="T8:T9"/>
    <mergeCell ref="Z10:Z18"/>
    <mergeCell ref="E19:E31"/>
    <mergeCell ref="A8:A43"/>
    <mergeCell ref="B8:B43"/>
    <mergeCell ref="C8:C43"/>
    <mergeCell ref="D8:D43"/>
    <mergeCell ref="E8:E9"/>
    <mergeCell ref="K8:K9"/>
    <mergeCell ref="L8:L43"/>
    <mergeCell ref="M8:M43"/>
    <mergeCell ref="N8:N43"/>
    <mergeCell ref="K19:K31"/>
    <mergeCell ref="E34:E42"/>
    <mergeCell ref="K34:K42"/>
    <mergeCell ref="A1:AB1"/>
    <mergeCell ref="A3:A7"/>
    <mergeCell ref="B3:B7"/>
    <mergeCell ref="C3:C7"/>
    <mergeCell ref="D3:D7"/>
    <mergeCell ref="E3:K3"/>
    <mergeCell ref="L3:R5"/>
    <mergeCell ref="S3:U3"/>
    <mergeCell ref="V3:Z3"/>
    <mergeCell ref="AA3:AB7"/>
    <mergeCell ref="E4:E7"/>
    <mergeCell ref="F4:K6"/>
    <mergeCell ref="S4:S7"/>
    <mergeCell ref="T4:T7"/>
    <mergeCell ref="U4:U7"/>
    <mergeCell ref="V4:V7"/>
    <mergeCell ref="W4:W7"/>
    <mergeCell ref="X4:X7"/>
    <mergeCell ref="Y4:Y7"/>
    <mergeCell ref="Z4:Z7"/>
  </mergeCells>
  <phoneticPr fontId="9" type="noConversion"/>
  <printOptions horizontalCentered="1" verticalCentered="1"/>
  <pageMargins left="0" right="0" top="0" bottom="0" header="0" footer="0"/>
  <pageSetup paperSize="9" scale="35" fitToHeight="0" orientation="portrait" r:id="rId1"/>
  <rowBreaks count="2" manualBreakCount="2">
    <brk id="78" max="27" man="1"/>
    <brk id="149" max="27" man="1"/>
  </rowBreaks>
  <colBreaks count="1" manualBreakCount="1">
    <brk id="10" max="19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7"/>
  <sheetViews>
    <sheetView topLeftCell="A169" workbookViewId="0">
      <selection activeCell="A178" sqref="A178:G187"/>
    </sheetView>
  </sheetViews>
  <sheetFormatPr defaultRowHeight="16.5"/>
  <sheetData>
    <row r="1" spans="1:23" ht="17.25" thickBot="1"/>
    <row r="2" spans="1:23" ht="83.25">
      <c r="A2" s="1627" t="s">
        <v>159</v>
      </c>
      <c r="B2" s="90" t="s">
        <v>160</v>
      </c>
      <c r="C2" s="90">
        <v>69</v>
      </c>
      <c r="D2" s="90" t="e">
        <f>MROUND(INDEX($C:$C,MATCH(Z2,$AD:$AD,0))*C2/1000,3)</f>
        <v>#N/A</v>
      </c>
      <c r="E2" s="90" t="e">
        <f t="shared" ref="E2:E11" si="0">D2&amp;+"K"</f>
        <v>#N/A</v>
      </c>
      <c r="F2" s="90"/>
      <c r="G2" s="1397" t="s">
        <v>166</v>
      </c>
      <c r="I2" s="1458" t="s">
        <v>209</v>
      </c>
      <c r="J2" s="142" t="s">
        <v>179</v>
      </c>
      <c r="K2" s="149">
        <v>25</v>
      </c>
      <c r="L2" s="178" t="e">
        <f t="shared" ref="L2:L11" si="1">MROUND(INDEX($C:$C,MATCH(AH2,$AD:$AD,0))*K2/1000,1)</f>
        <v>#N/A</v>
      </c>
      <c r="M2" s="207" t="e">
        <f t="shared" ref="M2:M11" si="2">L2&amp;+"K"</f>
        <v>#N/A</v>
      </c>
      <c r="N2" s="178"/>
      <c r="O2" s="1668" t="s">
        <v>210</v>
      </c>
      <c r="Q2" s="1661" t="s">
        <v>189</v>
      </c>
      <c r="R2" s="155" t="s">
        <v>278</v>
      </c>
      <c r="S2" s="149">
        <v>15</v>
      </c>
      <c r="T2" s="195" t="e">
        <f t="shared" ref="T2:T10" si="3">MROUND(INDEX($C:$C,MATCH(AP2,$AD:$AD,0))*S2/1000,1)</f>
        <v>#N/A</v>
      </c>
      <c r="U2" s="143" t="e">
        <f>T2&amp;+"K"</f>
        <v>#N/A</v>
      </c>
      <c r="V2" s="27"/>
      <c r="W2" s="1403" t="s">
        <v>54</v>
      </c>
    </row>
    <row r="3" spans="1:23" ht="83.25">
      <c r="A3" s="1661"/>
      <c r="B3" s="93" t="s">
        <v>161</v>
      </c>
      <c r="C3" s="93">
        <v>25</v>
      </c>
      <c r="D3" s="93" t="e">
        <f>MROUND(INDEX($C:$C,MATCH(Z3,$AD:$AD,0))*C3/1000,1)</f>
        <v>#N/A</v>
      </c>
      <c r="E3" s="93" t="e">
        <f t="shared" si="0"/>
        <v>#N/A</v>
      </c>
      <c r="F3" s="93"/>
      <c r="G3" s="1403"/>
      <c r="I3" s="1404"/>
      <c r="J3" s="146" t="s">
        <v>211</v>
      </c>
      <c r="K3" s="162">
        <v>22</v>
      </c>
      <c r="L3" s="208" t="e">
        <f t="shared" si="1"/>
        <v>#N/A</v>
      </c>
      <c r="M3" s="151" t="e">
        <f t="shared" si="2"/>
        <v>#N/A</v>
      </c>
      <c r="N3" s="209"/>
      <c r="O3" s="1669"/>
      <c r="Q3" s="1661"/>
      <c r="R3" s="177" t="s">
        <v>131</v>
      </c>
      <c r="S3" s="152">
        <v>15</v>
      </c>
      <c r="T3" s="206" t="e">
        <f t="shared" si="3"/>
        <v>#N/A</v>
      </c>
      <c r="U3" s="144" t="e">
        <f t="shared" ref="U3:U10" si="4">T3&amp;+"K"</f>
        <v>#N/A</v>
      </c>
      <c r="V3" s="26"/>
      <c r="W3" s="1403"/>
    </row>
    <row r="4" spans="1:23" ht="55.5">
      <c r="A4" s="1661"/>
      <c r="B4" s="93" t="s">
        <v>162</v>
      </c>
      <c r="C4" s="93">
        <v>1.5</v>
      </c>
      <c r="D4" s="93" t="e">
        <f t="shared" ref="D4:D11" si="5">MROUND(INDEX($C:$C,MATCH(Z4,$AD:$AD,0))*C4/1000,1)</f>
        <v>#N/A</v>
      </c>
      <c r="E4" s="93" t="e">
        <f t="shared" si="0"/>
        <v>#N/A</v>
      </c>
      <c r="F4" s="93"/>
      <c r="G4" s="1403"/>
      <c r="I4" s="1404"/>
      <c r="J4" s="146" t="s">
        <v>212</v>
      </c>
      <c r="K4" s="162">
        <v>1</v>
      </c>
      <c r="L4" s="208" t="e">
        <f t="shared" si="1"/>
        <v>#N/A</v>
      </c>
      <c r="M4" s="151" t="e">
        <f t="shared" si="2"/>
        <v>#N/A</v>
      </c>
      <c r="N4" s="209"/>
      <c r="O4" s="1669"/>
      <c r="Q4" s="1671"/>
      <c r="R4" s="177"/>
      <c r="S4" s="152"/>
      <c r="T4" s="206" t="e">
        <f t="shared" si="3"/>
        <v>#N/A</v>
      </c>
      <c r="U4" s="144" t="e">
        <f t="shared" si="4"/>
        <v>#N/A</v>
      </c>
      <c r="V4" s="26"/>
      <c r="W4" s="1403"/>
    </row>
    <row r="5" spans="1:23" ht="27.75">
      <c r="A5" s="1661"/>
      <c r="B5" s="93" t="s">
        <v>163</v>
      </c>
      <c r="C5" s="93">
        <v>20</v>
      </c>
      <c r="D5" s="93" t="e">
        <f t="shared" si="5"/>
        <v>#N/A</v>
      </c>
      <c r="E5" s="93" t="e">
        <f t="shared" si="0"/>
        <v>#N/A</v>
      </c>
      <c r="F5" s="93"/>
      <c r="G5" s="1403"/>
      <c r="I5" s="1404"/>
      <c r="J5" s="162" t="s">
        <v>188</v>
      </c>
      <c r="K5" s="162">
        <v>4.5</v>
      </c>
      <c r="L5" s="208" t="e">
        <f t="shared" si="1"/>
        <v>#N/A</v>
      </c>
      <c r="M5" s="151" t="e">
        <f t="shared" si="2"/>
        <v>#N/A</v>
      </c>
      <c r="N5" s="209"/>
      <c r="O5" s="1669"/>
      <c r="Q5" s="1671"/>
      <c r="R5" s="177"/>
      <c r="S5" s="152"/>
      <c r="T5" s="206" t="e">
        <f t="shared" si="3"/>
        <v>#N/A</v>
      </c>
      <c r="U5" s="144" t="e">
        <f t="shared" si="4"/>
        <v>#N/A</v>
      </c>
      <c r="V5" s="26"/>
      <c r="W5" s="1403"/>
    </row>
    <row r="6" spans="1:23" ht="83.25">
      <c r="A6" s="1661"/>
      <c r="B6" s="175" t="s">
        <v>164</v>
      </c>
      <c r="C6" s="175"/>
      <c r="D6" s="175" t="e">
        <f t="shared" si="5"/>
        <v>#N/A</v>
      </c>
      <c r="E6" s="175" t="s">
        <v>165</v>
      </c>
      <c r="F6" s="93"/>
      <c r="G6" s="1403"/>
      <c r="I6" s="1404"/>
      <c r="J6" s="179"/>
      <c r="K6" s="179"/>
      <c r="L6" s="208" t="e">
        <f t="shared" si="1"/>
        <v>#N/A</v>
      </c>
      <c r="M6" s="151" t="e">
        <f t="shared" si="2"/>
        <v>#N/A</v>
      </c>
      <c r="N6" s="209"/>
      <c r="O6" s="1669"/>
      <c r="Q6" s="1671"/>
      <c r="R6" s="177"/>
      <c r="S6" s="152"/>
      <c r="T6" s="206" t="e">
        <f t="shared" si="3"/>
        <v>#N/A</v>
      </c>
      <c r="U6" s="144" t="e">
        <f t="shared" si="4"/>
        <v>#N/A</v>
      </c>
      <c r="V6" s="26"/>
      <c r="W6" s="1403"/>
    </row>
    <row r="7" spans="1:23" ht="27.75">
      <c r="A7" s="1661"/>
      <c r="B7" s="93"/>
      <c r="C7" s="93"/>
      <c r="D7" s="93" t="e">
        <f t="shared" si="5"/>
        <v>#N/A</v>
      </c>
      <c r="E7" s="93" t="e">
        <f t="shared" si="0"/>
        <v>#N/A</v>
      </c>
      <c r="F7" s="93"/>
      <c r="G7" s="1403"/>
      <c r="I7" s="1404"/>
      <c r="J7" s="179"/>
      <c r="K7" s="179"/>
      <c r="L7" s="208" t="e">
        <f t="shared" si="1"/>
        <v>#N/A</v>
      </c>
      <c r="M7" s="151" t="e">
        <f t="shared" si="2"/>
        <v>#N/A</v>
      </c>
      <c r="N7" s="209"/>
      <c r="O7" s="1669"/>
      <c r="Q7" s="1671"/>
      <c r="R7" s="27"/>
      <c r="S7" s="190"/>
      <c r="T7" s="206" t="e">
        <f t="shared" si="3"/>
        <v>#N/A</v>
      </c>
      <c r="U7" s="144" t="e">
        <f t="shared" si="4"/>
        <v>#N/A</v>
      </c>
      <c r="V7" s="26"/>
      <c r="W7" s="1403"/>
    </row>
    <row r="8" spans="1:23" ht="27.75">
      <c r="A8" s="1661"/>
      <c r="B8" s="93"/>
      <c r="C8" s="93"/>
      <c r="D8" s="93" t="e">
        <f t="shared" si="5"/>
        <v>#N/A</v>
      </c>
      <c r="E8" s="93" t="e">
        <f t="shared" si="0"/>
        <v>#N/A</v>
      </c>
      <c r="F8" s="93"/>
      <c r="G8" s="1403"/>
      <c r="I8" s="1404"/>
      <c r="J8" s="151"/>
      <c r="K8" s="151"/>
      <c r="L8" s="180" t="e">
        <f t="shared" si="1"/>
        <v>#N/A</v>
      </c>
      <c r="M8" s="190" t="e">
        <f t="shared" si="2"/>
        <v>#N/A</v>
      </c>
      <c r="N8" s="180"/>
      <c r="O8" s="1669"/>
      <c r="Q8" s="1671"/>
      <c r="R8" s="26"/>
      <c r="S8" s="151"/>
      <c r="T8" s="206" t="e">
        <f t="shared" si="3"/>
        <v>#N/A</v>
      </c>
      <c r="U8" s="144" t="e">
        <f t="shared" si="4"/>
        <v>#N/A</v>
      </c>
      <c r="V8" s="26"/>
      <c r="W8" s="1403"/>
    </row>
    <row r="9" spans="1:23" ht="27.75">
      <c r="A9" s="1661"/>
      <c r="B9" s="93"/>
      <c r="C9" s="93"/>
      <c r="D9" s="93" t="e">
        <f t="shared" si="5"/>
        <v>#N/A</v>
      </c>
      <c r="E9" s="93" t="e">
        <f t="shared" si="0"/>
        <v>#N/A</v>
      </c>
      <c r="F9" s="93"/>
      <c r="G9" s="1403"/>
      <c r="I9" s="1404"/>
      <c r="J9" s="151"/>
      <c r="K9" s="151"/>
      <c r="L9" s="180" t="e">
        <f t="shared" si="1"/>
        <v>#N/A</v>
      </c>
      <c r="M9" s="190" t="e">
        <f t="shared" si="2"/>
        <v>#N/A</v>
      </c>
      <c r="N9" s="180"/>
      <c r="O9" s="1669"/>
      <c r="Q9" s="1671"/>
      <c r="R9" s="27"/>
      <c r="S9" s="190"/>
      <c r="T9" s="206" t="e">
        <f t="shared" si="3"/>
        <v>#N/A</v>
      </c>
      <c r="U9" s="144" t="e">
        <f t="shared" si="4"/>
        <v>#N/A</v>
      </c>
      <c r="V9" s="26"/>
      <c r="W9" s="1403"/>
    </row>
    <row r="10" spans="1:23" ht="27.75">
      <c r="A10" s="1661"/>
      <c r="B10" s="93"/>
      <c r="C10" s="93"/>
      <c r="D10" s="93" t="e">
        <f t="shared" si="5"/>
        <v>#N/A</v>
      </c>
      <c r="E10" s="93" t="e">
        <f t="shared" si="0"/>
        <v>#N/A</v>
      </c>
      <c r="F10" s="93"/>
      <c r="G10" s="1403"/>
      <c r="I10" s="1404"/>
      <c r="J10" s="190"/>
      <c r="K10" s="190"/>
      <c r="L10" s="210" t="e">
        <f t="shared" si="1"/>
        <v>#N/A</v>
      </c>
      <c r="M10" s="151" t="e">
        <f t="shared" si="2"/>
        <v>#N/A</v>
      </c>
      <c r="N10" s="210"/>
      <c r="O10" s="1669"/>
      <c r="Q10" s="1671"/>
      <c r="R10" s="26"/>
      <c r="S10" s="151"/>
      <c r="T10" s="206" t="e">
        <f t="shared" si="3"/>
        <v>#N/A</v>
      </c>
      <c r="U10" s="144" t="e">
        <f t="shared" si="4"/>
        <v>#N/A</v>
      </c>
      <c r="V10" s="26"/>
      <c r="W10" s="1403"/>
    </row>
    <row r="11" spans="1:23" ht="28.5" thickBot="1">
      <c r="A11" s="1662"/>
      <c r="B11" s="88"/>
      <c r="C11" s="88"/>
      <c r="D11" s="88" t="e">
        <f t="shared" si="5"/>
        <v>#N/A</v>
      </c>
      <c r="E11" s="94" t="e">
        <f t="shared" si="0"/>
        <v>#N/A</v>
      </c>
      <c r="F11" s="94"/>
      <c r="G11" s="1477"/>
      <c r="I11" s="1474"/>
      <c r="J11" s="124"/>
      <c r="K11" s="124"/>
      <c r="L11" s="211" t="e">
        <f t="shared" si="1"/>
        <v>#N/A</v>
      </c>
      <c r="M11" s="124" t="e">
        <f t="shared" si="2"/>
        <v>#N/A</v>
      </c>
      <c r="N11" s="211"/>
      <c r="O11" s="1670"/>
      <c r="Q11" s="1661"/>
      <c r="R11" s="23"/>
      <c r="S11" s="125"/>
      <c r="T11" s="125"/>
      <c r="U11" s="125"/>
      <c r="V11" s="23"/>
      <c r="W11" s="1403"/>
    </row>
    <row r="13" spans="1:23" ht="17.25" thickBot="1"/>
    <row r="14" spans="1:23" ht="83.25">
      <c r="A14" s="1631" t="s">
        <v>231</v>
      </c>
      <c r="B14" s="127" t="s">
        <v>133</v>
      </c>
      <c r="C14" s="127">
        <v>36</v>
      </c>
      <c r="D14" s="24" t="e">
        <f>MROUND(INDEX($C:$C,MATCH(Z14,$AD:$AD,0))*C14/1000,3)</f>
        <v>#N/A</v>
      </c>
      <c r="E14" s="90" t="e">
        <f t="shared" ref="E14:E19" si="6">D14&amp;+"K"</f>
        <v>#N/A</v>
      </c>
      <c r="F14" s="91"/>
      <c r="G14" s="1397" t="s">
        <v>233</v>
      </c>
      <c r="I14" s="1665" t="s">
        <v>200</v>
      </c>
      <c r="J14" s="155" t="s">
        <v>201</v>
      </c>
      <c r="K14" s="149">
        <v>43</v>
      </c>
      <c r="L14" s="149" t="e">
        <f t="shared" ref="L14:L23" si="7">MROUND(INDEX($C:$C,MATCH(AH14,$AD:$AD,0))*K14/1000,1)</f>
        <v>#N/A</v>
      </c>
      <c r="M14" s="150" t="e">
        <f t="shared" ref="M14:M23" si="8">L14&amp;+"K"</f>
        <v>#N/A</v>
      </c>
      <c r="N14" s="25"/>
      <c r="O14" s="1397" t="s">
        <v>54</v>
      </c>
      <c r="Q14" s="1627" t="s">
        <v>333</v>
      </c>
      <c r="R14" s="24" t="s">
        <v>139</v>
      </c>
      <c r="S14" s="25">
        <v>60</v>
      </c>
      <c r="T14" s="90" t="e">
        <f t="shared" ref="T14:T23" si="9">MROUND(INDEX($C:$C,MATCH(AP14,$AD:$AD,0))*S14/1000,1)</f>
        <v>#N/A</v>
      </c>
      <c r="U14" s="90" t="e">
        <f t="shared" ref="U14:U23" si="10">T14&amp;+"K"</f>
        <v>#N/A</v>
      </c>
      <c r="V14" s="90"/>
      <c r="W14" s="1413" t="s">
        <v>140</v>
      </c>
    </row>
    <row r="15" spans="1:23" ht="83.25">
      <c r="A15" s="1663"/>
      <c r="B15" s="128" t="s">
        <v>134</v>
      </c>
      <c r="C15" s="128">
        <v>26</v>
      </c>
      <c r="D15" s="84" t="e">
        <f>MROUND(INDEX($C:$C,MATCH(Z15,$AD:$AD,0))*C15/1000,3)</f>
        <v>#N/A</v>
      </c>
      <c r="E15" s="84" t="e">
        <f t="shared" si="6"/>
        <v>#N/A</v>
      </c>
      <c r="F15" s="84"/>
      <c r="G15" s="1403"/>
      <c r="I15" s="1666"/>
      <c r="J15" s="185" t="s">
        <v>202</v>
      </c>
      <c r="K15" s="162">
        <v>43</v>
      </c>
      <c r="L15" s="152" t="e">
        <f t="shared" si="7"/>
        <v>#N/A</v>
      </c>
      <c r="M15" s="146" t="e">
        <f t="shared" si="8"/>
        <v>#N/A</v>
      </c>
      <c r="N15" s="26"/>
      <c r="O15" s="1403"/>
      <c r="Q15" s="1661"/>
      <c r="R15" s="84" t="s">
        <v>141</v>
      </c>
      <c r="S15" s="26">
        <v>11</v>
      </c>
      <c r="T15" s="93" t="e">
        <f t="shared" si="9"/>
        <v>#N/A</v>
      </c>
      <c r="U15" s="93" t="e">
        <f t="shared" si="10"/>
        <v>#N/A</v>
      </c>
      <c r="V15" s="93"/>
      <c r="W15" s="1403"/>
    </row>
    <row r="16" spans="1:23" ht="55.5">
      <c r="A16" s="1663"/>
      <c r="B16" s="128" t="s">
        <v>228</v>
      </c>
      <c r="C16" s="128">
        <v>4.5</v>
      </c>
      <c r="D16" s="84" t="e">
        <f>MROUND(INDEX($C:$C,MATCH(Z16,$AD:$AD,0))*C16/1000,3)</f>
        <v>#N/A</v>
      </c>
      <c r="E16" s="84" t="e">
        <f t="shared" si="6"/>
        <v>#N/A</v>
      </c>
      <c r="F16" s="84"/>
      <c r="G16" s="1403"/>
      <c r="I16" s="1666"/>
      <c r="J16" s="185" t="s">
        <v>148</v>
      </c>
      <c r="K16" s="162">
        <v>3</v>
      </c>
      <c r="L16" s="152" t="e">
        <f t="shared" si="7"/>
        <v>#N/A</v>
      </c>
      <c r="M16" s="146" t="e">
        <f t="shared" si="8"/>
        <v>#N/A</v>
      </c>
      <c r="N16" s="26"/>
      <c r="O16" s="1403"/>
      <c r="Q16" s="1661"/>
      <c r="R16" s="84" t="s">
        <v>198</v>
      </c>
      <c r="S16" s="26">
        <v>32.5</v>
      </c>
      <c r="T16" s="93" t="e">
        <f t="shared" si="9"/>
        <v>#N/A</v>
      </c>
      <c r="U16" s="93" t="e">
        <f t="shared" si="10"/>
        <v>#N/A</v>
      </c>
      <c r="V16" s="93"/>
      <c r="W16" s="1403"/>
    </row>
    <row r="17" spans="1:24" ht="83.25">
      <c r="A17" s="1663"/>
      <c r="B17" s="128" t="s">
        <v>132</v>
      </c>
      <c r="C17" s="128">
        <v>27</v>
      </c>
      <c r="D17" s="84" t="e">
        <f t="shared" ref="D17:D23" si="11">MROUND(INDEX($C:$C,MATCH(Z17,$AD:$AD,0))*C17/1000,1)</f>
        <v>#N/A</v>
      </c>
      <c r="E17" s="84" t="e">
        <f t="shared" si="6"/>
        <v>#N/A</v>
      </c>
      <c r="F17" s="84"/>
      <c r="G17" s="1403"/>
      <c r="I17" s="1666"/>
      <c r="J17" s="177" t="s">
        <v>203</v>
      </c>
      <c r="K17" s="152">
        <v>6</v>
      </c>
      <c r="L17" s="152" t="e">
        <f t="shared" si="7"/>
        <v>#N/A</v>
      </c>
      <c r="M17" s="152" t="e">
        <f t="shared" si="8"/>
        <v>#N/A</v>
      </c>
      <c r="N17" s="26"/>
      <c r="O17" s="1403"/>
      <c r="Q17" s="1661"/>
      <c r="R17" s="84" t="s">
        <v>142</v>
      </c>
      <c r="S17" s="26">
        <v>3</v>
      </c>
      <c r="T17" s="93" t="e">
        <f t="shared" si="9"/>
        <v>#N/A</v>
      </c>
      <c r="U17" s="93" t="e">
        <f t="shared" si="10"/>
        <v>#N/A</v>
      </c>
      <c r="V17" s="93"/>
      <c r="W17" s="1403"/>
    </row>
    <row r="18" spans="1:24" ht="55.5">
      <c r="A18" s="1663"/>
      <c r="B18" s="129" t="s">
        <v>148</v>
      </c>
      <c r="C18" s="129">
        <v>11</v>
      </c>
      <c r="D18" s="85" t="e">
        <f t="shared" si="11"/>
        <v>#N/A</v>
      </c>
      <c r="E18" s="85" t="e">
        <f t="shared" si="6"/>
        <v>#N/A</v>
      </c>
      <c r="F18" s="28"/>
      <c r="G18" s="1403"/>
      <c r="I18" s="1666"/>
      <c r="J18" s="177" t="s">
        <v>137</v>
      </c>
      <c r="K18" s="152">
        <v>1</v>
      </c>
      <c r="L18" s="152" t="e">
        <f t="shared" si="7"/>
        <v>#N/A</v>
      </c>
      <c r="M18" s="152" t="e">
        <f t="shared" si="8"/>
        <v>#N/A</v>
      </c>
      <c r="N18" s="26"/>
      <c r="O18" s="1403"/>
      <c r="Q18" s="1661"/>
      <c r="R18" s="26" t="s">
        <v>143</v>
      </c>
      <c r="S18" s="26">
        <v>7</v>
      </c>
      <c r="T18" s="93" t="e">
        <f t="shared" si="9"/>
        <v>#N/A</v>
      </c>
      <c r="U18" s="93" t="e">
        <f t="shared" si="10"/>
        <v>#N/A</v>
      </c>
      <c r="V18" s="93"/>
      <c r="W18" s="1403"/>
    </row>
    <row r="19" spans="1:24" ht="83.25">
      <c r="A19" s="1663"/>
      <c r="B19" s="129" t="s">
        <v>177</v>
      </c>
      <c r="C19" s="128">
        <v>5</v>
      </c>
      <c r="D19" s="84" t="e">
        <f t="shared" si="11"/>
        <v>#N/A</v>
      </c>
      <c r="E19" s="84" t="e">
        <f t="shared" si="6"/>
        <v>#N/A</v>
      </c>
      <c r="F19" s="28"/>
      <c r="G19" s="1403"/>
      <c r="I19" s="1666"/>
      <c r="J19" s="26"/>
      <c r="K19" s="26"/>
      <c r="L19" s="26" t="e">
        <f t="shared" si="7"/>
        <v>#N/A</v>
      </c>
      <c r="M19" s="26" t="e">
        <f t="shared" si="8"/>
        <v>#N/A</v>
      </c>
      <c r="N19" s="26"/>
      <c r="O19" s="1403"/>
      <c r="Q19" s="1661"/>
      <c r="R19" s="26" t="s">
        <v>144</v>
      </c>
      <c r="S19" s="26"/>
      <c r="T19" s="93" t="e">
        <f t="shared" si="9"/>
        <v>#N/A</v>
      </c>
      <c r="U19" s="93" t="s">
        <v>199</v>
      </c>
      <c r="V19" s="93"/>
      <c r="W19" s="1403"/>
    </row>
    <row r="20" spans="1:24" ht="27.75">
      <c r="A20" s="1663"/>
      <c r="B20" s="128" t="s">
        <v>229</v>
      </c>
      <c r="C20" s="128"/>
      <c r="D20" s="84" t="e">
        <f t="shared" si="11"/>
        <v>#N/A</v>
      </c>
      <c r="E20" s="84" t="s">
        <v>232</v>
      </c>
      <c r="F20" s="84"/>
      <c r="G20" s="1403"/>
      <c r="I20" s="1666"/>
      <c r="J20" s="26"/>
      <c r="K20" s="26"/>
      <c r="L20" s="26" t="e">
        <f t="shared" si="7"/>
        <v>#N/A</v>
      </c>
      <c r="M20" s="26" t="e">
        <f t="shared" si="8"/>
        <v>#N/A</v>
      </c>
      <c r="N20" s="26"/>
      <c r="O20" s="1403"/>
      <c r="Q20" s="1661"/>
      <c r="R20" s="26"/>
      <c r="S20" s="26"/>
      <c r="T20" s="93" t="e">
        <f t="shared" si="9"/>
        <v>#N/A</v>
      </c>
      <c r="U20" s="93" t="e">
        <f t="shared" si="10"/>
        <v>#N/A</v>
      </c>
      <c r="V20" s="93"/>
      <c r="W20" s="1403"/>
    </row>
    <row r="21" spans="1:24" ht="55.5">
      <c r="A21" s="1663"/>
      <c r="B21" s="129" t="s">
        <v>230</v>
      </c>
      <c r="C21" s="129"/>
      <c r="D21" s="85" t="e">
        <f t="shared" si="11"/>
        <v>#N/A</v>
      </c>
      <c r="E21" s="85" t="s">
        <v>234</v>
      </c>
      <c r="F21" s="28"/>
      <c r="G21" s="1403"/>
      <c r="I21" s="1666"/>
      <c r="J21" s="26"/>
      <c r="K21" s="26"/>
      <c r="L21" s="26" t="e">
        <f t="shared" si="7"/>
        <v>#N/A</v>
      </c>
      <c r="M21" s="26" t="e">
        <f t="shared" si="8"/>
        <v>#N/A</v>
      </c>
      <c r="N21" s="26"/>
      <c r="O21" s="1403"/>
      <c r="Q21" s="1661"/>
      <c r="R21" s="26"/>
      <c r="S21" s="26"/>
      <c r="T21" s="93" t="e">
        <f t="shared" si="9"/>
        <v>#N/A</v>
      </c>
      <c r="U21" s="93" t="e">
        <f t="shared" si="10"/>
        <v>#N/A</v>
      </c>
      <c r="V21" s="93"/>
      <c r="W21" s="1403"/>
    </row>
    <row r="22" spans="1:24" ht="42.75">
      <c r="A22" s="1663"/>
      <c r="B22" s="241" t="s">
        <v>279</v>
      </c>
      <c r="C22" s="154">
        <v>0.8</v>
      </c>
      <c r="D22" s="154" t="e">
        <f t="shared" si="11"/>
        <v>#N/A</v>
      </c>
      <c r="E22" s="154" t="e">
        <f t="shared" ref="E22" si="12">MROUND(D22,1)&amp;+"K"</f>
        <v>#N/A</v>
      </c>
      <c r="F22" s="28"/>
      <c r="G22" s="1403"/>
      <c r="I22" s="1666"/>
      <c r="J22" s="26"/>
      <c r="K22" s="26"/>
      <c r="L22" s="26" t="e">
        <f t="shared" si="7"/>
        <v>#N/A</v>
      </c>
      <c r="M22" s="26" t="e">
        <f t="shared" si="8"/>
        <v>#N/A</v>
      </c>
      <c r="N22" s="26"/>
      <c r="O22" s="1403"/>
      <c r="Q22" s="1661"/>
      <c r="R22" s="26"/>
      <c r="S22" s="26"/>
      <c r="T22" s="93" t="e">
        <f t="shared" si="9"/>
        <v>#N/A</v>
      </c>
      <c r="U22" s="93" t="e">
        <f t="shared" si="10"/>
        <v>#N/A</v>
      </c>
      <c r="V22" s="93"/>
      <c r="W22" s="1403"/>
    </row>
    <row r="23" spans="1:24" ht="28.5" thickBot="1">
      <c r="A23" s="1663"/>
      <c r="B23" s="130"/>
      <c r="C23" s="130"/>
      <c r="D23" s="87" t="e">
        <f t="shared" si="11"/>
        <v>#N/A</v>
      </c>
      <c r="E23" s="87" t="e">
        <f t="shared" ref="E23" si="13">D23&amp;+"K"</f>
        <v>#N/A</v>
      </c>
      <c r="F23" s="28"/>
      <c r="G23" s="1403"/>
      <c r="I23" s="1667"/>
      <c r="J23" s="26"/>
      <c r="K23" s="26"/>
      <c r="L23" s="26" t="e">
        <f t="shared" si="7"/>
        <v>#N/A</v>
      </c>
      <c r="M23" s="26" t="e">
        <f t="shared" si="8"/>
        <v>#N/A</v>
      </c>
      <c r="N23" s="88"/>
      <c r="O23" s="1398"/>
      <c r="Q23" s="1662"/>
      <c r="R23" s="26"/>
      <c r="S23" s="26"/>
      <c r="T23" s="93" t="e">
        <f t="shared" si="9"/>
        <v>#N/A</v>
      </c>
      <c r="U23" s="93" t="e">
        <f t="shared" si="10"/>
        <v>#N/A</v>
      </c>
      <c r="V23" s="93"/>
      <c r="W23" s="1403"/>
    </row>
    <row r="24" spans="1:24" ht="17.25" thickBot="1"/>
    <row r="25" spans="1:24" ht="57" thickTop="1" thickBot="1">
      <c r="A25" s="1658" t="s">
        <v>334</v>
      </c>
      <c r="B25" s="201" t="s">
        <v>190</v>
      </c>
      <c r="C25" s="201">
        <v>94</v>
      </c>
      <c r="D25" s="202" t="e">
        <f>MROUND(INDEX($C:$C,MATCH(Z25,$AD:$AD,0))*C25/1000,1)</f>
        <v>#N/A</v>
      </c>
      <c r="E25" s="122" t="e">
        <f>D25&amp;+"K"</f>
        <v>#N/A</v>
      </c>
      <c r="F25" s="24"/>
      <c r="G25" s="1660" t="s">
        <v>194</v>
      </c>
      <c r="J25" s="1627" t="s">
        <v>224</v>
      </c>
      <c r="K25" s="150" t="s">
        <v>218</v>
      </c>
      <c r="L25" s="150">
        <v>94</v>
      </c>
      <c r="M25" s="150" t="e">
        <f>MROUND(INDEX($C:$C,MATCH(AI25,$AD:$AD,0))*L25/1000,1)</f>
        <v>#N/A</v>
      </c>
      <c r="N25" s="150" t="e">
        <f>MROUND(M25,1)&amp;+"k"</f>
        <v>#N/A</v>
      </c>
      <c r="O25" s="90"/>
      <c r="P25" s="1413" t="s">
        <v>225</v>
      </c>
      <c r="R25" s="1631" t="s">
        <v>237</v>
      </c>
      <c r="S25" s="185" t="s">
        <v>133</v>
      </c>
      <c r="T25" s="185">
        <v>36</v>
      </c>
      <c r="U25" s="185" t="e">
        <f>MROUND(INDEX($C:$C,MATCH(AQ25,$AD:$AD,0))*T25/1000,3)</f>
        <v>#N/A</v>
      </c>
      <c r="V25" s="176" t="e">
        <f t="shared" ref="V25:V29" si="14">U25&amp;+"K"</f>
        <v>#N/A</v>
      </c>
      <c r="W25" s="91"/>
      <c r="X25" s="1397" t="s">
        <v>238</v>
      </c>
    </row>
    <row r="26" spans="1:24" ht="57" thickTop="1" thickBot="1">
      <c r="A26" s="1658"/>
      <c r="B26" s="168" t="s">
        <v>123</v>
      </c>
      <c r="C26" s="168">
        <v>22</v>
      </c>
      <c r="D26" s="160" t="e">
        <f>MROUND(INDEX($C:$C,MATCH(Z26,$AD:$AD,0))*C26/1000,3)</f>
        <v>#N/A</v>
      </c>
      <c r="E26" s="160" t="e">
        <f t="shared" ref="E26:E34" si="15">D26&amp;+"K"</f>
        <v>#N/A</v>
      </c>
      <c r="F26" s="85"/>
      <c r="G26" s="1441"/>
      <c r="J26" s="1661"/>
      <c r="K26" s="213" t="s">
        <v>219</v>
      </c>
      <c r="L26" s="163">
        <v>7</v>
      </c>
      <c r="M26" s="163" t="e">
        <f>MROUND(INDEX($C:$C,MATCH(AI26,$AD:$AD,0))*L26/1000,3)</f>
        <v>#N/A</v>
      </c>
      <c r="N26" s="163" t="e">
        <f>MROUND(M26,1)&amp;+"k"</f>
        <v>#N/A</v>
      </c>
      <c r="O26" s="93"/>
      <c r="P26" s="1403"/>
      <c r="R26" s="1663"/>
      <c r="S26" s="177" t="s">
        <v>134</v>
      </c>
      <c r="T26" s="177">
        <v>26</v>
      </c>
      <c r="U26" s="177" t="e">
        <f>MROUND(INDEX($C:$C,MATCH(AQ26,$AD:$AD,0))*T26/1000,3)</f>
        <v>#N/A</v>
      </c>
      <c r="V26" s="176" t="e">
        <f t="shared" si="14"/>
        <v>#N/A</v>
      </c>
      <c r="W26" s="84"/>
      <c r="X26" s="1403"/>
    </row>
    <row r="27" spans="1:24" ht="57" thickTop="1" thickBot="1">
      <c r="A27" s="1658"/>
      <c r="B27" s="168" t="s">
        <v>191</v>
      </c>
      <c r="C27" s="168">
        <v>20</v>
      </c>
      <c r="D27" s="203" t="e">
        <f>MROUND(INDEX($C:$C,MATCH(Z27,$AD:$AD,0))*C27/1000,3)</f>
        <v>#N/A</v>
      </c>
      <c r="E27" s="203" t="e">
        <f t="shared" si="15"/>
        <v>#N/A</v>
      </c>
      <c r="F27" s="85"/>
      <c r="G27" s="1403"/>
      <c r="J27" s="1661"/>
      <c r="K27" s="163" t="s">
        <v>220</v>
      </c>
      <c r="L27" s="163">
        <v>0.9</v>
      </c>
      <c r="M27" s="163" t="e">
        <f t="shared" ref="M27:M34" si="16">MROUND(INDEX($C:$C,MATCH(AI27,$AD:$AD,0))*L27/1000,1)</f>
        <v>#N/A</v>
      </c>
      <c r="N27" s="163" t="s">
        <v>221</v>
      </c>
      <c r="O27" s="93"/>
      <c r="P27" s="1403"/>
      <c r="R27" s="1663"/>
      <c r="S27" s="177" t="s">
        <v>228</v>
      </c>
      <c r="T27" s="177">
        <v>4.5</v>
      </c>
      <c r="U27" s="177" t="e">
        <f>MROUND(INDEX($C:$C,MATCH(AQ27,$AD:$AD,0))*T27/1000,3)</f>
        <v>#N/A</v>
      </c>
      <c r="V27" s="176" t="e">
        <f t="shared" si="14"/>
        <v>#N/A</v>
      </c>
      <c r="W27" s="84"/>
      <c r="X27" s="1403"/>
    </row>
    <row r="28" spans="1:24" ht="57" thickTop="1" thickBot="1">
      <c r="A28" s="1658"/>
      <c r="B28" s="168" t="s">
        <v>192</v>
      </c>
      <c r="C28" s="168">
        <v>15</v>
      </c>
      <c r="D28" s="203" t="e">
        <f t="shared" ref="D28:D34" si="17">MROUND(INDEX($C:$C,MATCH(Z28,$AD:$AD,0))*C28/1000,1)</f>
        <v>#N/A</v>
      </c>
      <c r="E28" s="203" t="e">
        <f t="shared" si="15"/>
        <v>#N/A</v>
      </c>
      <c r="F28" s="85"/>
      <c r="G28" s="1403"/>
      <c r="J28" s="1661"/>
      <c r="K28" s="163" t="s">
        <v>222</v>
      </c>
      <c r="L28" s="163">
        <v>0.4</v>
      </c>
      <c r="M28" s="163" t="e">
        <f t="shared" si="16"/>
        <v>#N/A</v>
      </c>
      <c r="N28" s="163" t="s">
        <v>223</v>
      </c>
      <c r="O28" s="93"/>
      <c r="P28" s="1403"/>
      <c r="R28" s="1663"/>
      <c r="S28" s="177" t="s">
        <v>239</v>
      </c>
      <c r="T28" s="177">
        <v>25</v>
      </c>
      <c r="U28" s="177" t="e">
        <f t="shared" ref="U28:U34" si="18">MROUND(INDEX($C:$C,MATCH(AQ28,$AD:$AD,0))*T28/1000,1)</f>
        <v>#N/A</v>
      </c>
      <c r="V28" s="177" t="e">
        <f t="shared" si="14"/>
        <v>#N/A</v>
      </c>
      <c r="W28" s="84"/>
      <c r="X28" s="1403"/>
    </row>
    <row r="29" spans="1:24" ht="57" thickTop="1" thickBot="1">
      <c r="A29" s="1658"/>
      <c r="B29" s="168" t="s">
        <v>174</v>
      </c>
      <c r="C29" s="168">
        <v>7</v>
      </c>
      <c r="D29" s="203" t="e">
        <f t="shared" si="17"/>
        <v>#N/A</v>
      </c>
      <c r="E29" s="203" t="e">
        <f t="shared" si="15"/>
        <v>#N/A</v>
      </c>
      <c r="F29" s="85"/>
      <c r="G29" s="1403"/>
      <c r="J29" s="1661"/>
      <c r="K29" s="26"/>
      <c r="L29" s="26"/>
      <c r="M29" s="93" t="e">
        <f t="shared" si="16"/>
        <v>#N/A</v>
      </c>
      <c r="N29" s="93" t="e">
        <f t="shared" ref="N29:N34" si="19">M29&amp;+"K"</f>
        <v>#N/A</v>
      </c>
      <c r="O29" s="93"/>
      <c r="P29" s="1403"/>
      <c r="R29" s="1663"/>
      <c r="S29" s="177" t="s">
        <v>240</v>
      </c>
      <c r="T29" s="177">
        <v>15</v>
      </c>
      <c r="U29" s="177" t="e">
        <f t="shared" si="18"/>
        <v>#N/A</v>
      </c>
      <c r="V29" s="177" t="e">
        <f t="shared" si="14"/>
        <v>#N/A</v>
      </c>
      <c r="W29" s="28"/>
      <c r="X29" s="1403"/>
    </row>
    <row r="30" spans="1:24" ht="57" thickTop="1" thickBot="1">
      <c r="A30" s="1658"/>
      <c r="B30" s="168" t="s">
        <v>181</v>
      </c>
      <c r="C30" s="168">
        <v>4.5</v>
      </c>
      <c r="D30" s="204" t="e">
        <f t="shared" si="17"/>
        <v>#N/A</v>
      </c>
      <c r="E30" s="203" t="e">
        <f t="shared" si="15"/>
        <v>#N/A</v>
      </c>
      <c r="F30" s="85"/>
      <c r="G30" s="1403"/>
      <c r="J30" s="1661"/>
      <c r="K30" s="26"/>
      <c r="L30" s="26"/>
      <c r="M30" s="93" t="e">
        <f t="shared" si="16"/>
        <v>#N/A</v>
      </c>
      <c r="N30" s="93" t="e">
        <f t="shared" si="19"/>
        <v>#N/A</v>
      </c>
      <c r="O30" s="93"/>
      <c r="P30" s="1403"/>
      <c r="R30" s="1663"/>
      <c r="S30" s="177" t="s">
        <v>241</v>
      </c>
      <c r="T30" s="177"/>
      <c r="U30" s="177" t="e">
        <f t="shared" si="18"/>
        <v>#N/A</v>
      </c>
      <c r="V30" s="177" t="s">
        <v>207</v>
      </c>
      <c r="W30" s="28"/>
      <c r="X30" s="1403"/>
    </row>
    <row r="31" spans="1:24" ht="57" thickTop="1" thickBot="1">
      <c r="A31" s="1659"/>
      <c r="B31" s="168" t="s">
        <v>193</v>
      </c>
      <c r="C31" s="168">
        <v>4.5</v>
      </c>
      <c r="D31" s="204" t="e">
        <f t="shared" si="17"/>
        <v>#N/A</v>
      </c>
      <c r="E31" s="203" t="e">
        <f t="shared" si="15"/>
        <v>#N/A</v>
      </c>
      <c r="F31" s="85"/>
      <c r="G31" s="1403"/>
      <c r="J31" s="1661"/>
      <c r="K31" s="26"/>
      <c r="L31" s="26"/>
      <c r="M31" s="93" t="e">
        <f t="shared" si="16"/>
        <v>#N/A</v>
      </c>
      <c r="N31" s="93" t="e">
        <f t="shared" si="19"/>
        <v>#N/A</v>
      </c>
      <c r="O31" s="93"/>
      <c r="P31" s="1403"/>
      <c r="R31" s="1663"/>
      <c r="S31" s="128"/>
      <c r="T31" s="128"/>
      <c r="U31" s="84" t="e">
        <f t="shared" si="18"/>
        <v>#N/A</v>
      </c>
      <c r="V31" s="84" t="e">
        <f t="shared" ref="V31:V34" si="20">U31&amp;+"K"</f>
        <v>#N/A</v>
      </c>
      <c r="W31" s="84"/>
      <c r="X31" s="1403"/>
    </row>
    <row r="32" spans="1:24" ht="29.25" thickTop="1" thickBot="1">
      <c r="A32" s="1659"/>
      <c r="B32" s="86"/>
      <c r="C32" s="86"/>
      <c r="D32" s="86" t="e">
        <f t="shared" si="17"/>
        <v>#N/A</v>
      </c>
      <c r="E32" s="86" t="e">
        <f t="shared" si="15"/>
        <v>#N/A</v>
      </c>
      <c r="F32" s="86"/>
      <c r="G32" s="1403"/>
      <c r="J32" s="1661"/>
      <c r="K32" s="26"/>
      <c r="L32" s="26"/>
      <c r="M32" s="93" t="e">
        <f t="shared" si="16"/>
        <v>#N/A</v>
      </c>
      <c r="N32" s="93" t="e">
        <f t="shared" si="19"/>
        <v>#N/A</v>
      </c>
      <c r="O32" s="93"/>
      <c r="P32" s="1403"/>
      <c r="R32" s="1663"/>
      <c r="S32" s="129"/>
      <c r="T32" s="129"/>
      <c r="U32" s="85" t="e">
        <f t="shared" si="18"/>
        <v>#N/A</v>
      </c>
      <c r="V32" s="85" t="e">
        <f t="shared" si="20"/>
        <v>#N/A</v>
      </c>
      <c r="W32" s="28"/>
      <c r="X32" s="1403"/>
    </row>
    <row r="33" spans="1:25" ht="29.25" thickTop="1" thickBot="1">
      <c r="A33" s="1659"/>
      <c r="B33" s="86"/>
      <c r="C33" s="86"/>
      <c r="D33" s="86" t="e">
        <f t="shared" si="17"/>
        <v>#N/A</v>
      </c>
      <c r="E33" s="86" t="e">
        <f t="shared" si="15"/>
        <v>#N/A</v>
      </c>
      <c r="F33" s="86"/>
      <c r="G33" s="1403"/>
      <c r="J33" s="1661"/>
      <c r="K33" s="26"/>
      <c r="L33" s="26"/>
      <c r="M33" s="93" t="e">
        <f t="shared" si="16"/>
        <v>#N/A</v>
      </c>
      <c r="N33" s="93" t="e">
        <f t="shared" si="19"/>
        <v>#N/A</v>
      </c>
      <c r="O33" s="93"/>
      <c r="P33" s="1403"/>
      <c r="R33" s="1663"/>
      <c r="S33" s="129"/>
      <c r="T33" s="128"/>
      <c r="U33" s="84" t="e">
        <f t="shared" si="18"/>
        <v>#N/A</v>
      </c>
      <c r="V33" s="84" t="e">
        <f t="shared" si="20"/>
        <v>#N/A</v>
      </c>
      <c r="W33" s="28"/>
      <c r="X33" s="1403"/>
    </row>
    <row r="34" spans="1:25" ht="29.25" thickTop="1" thickBot="1">
      <c r="A34" s="1659"/>
      <c r="B34" s="86"/>
      <c r="C34" s="86"/>
      <c r="D34" s="86" t="e">
        <f t="shared" si="17"/>
        <v>#N/A</v>
      </c>
      <c r="E34" s="86" t="e">
        <f t="shared" si="15"/>
        <v>#N/A</v>
      </c>
      <c r="F34" s="87"/>
      <c r="G34" s="1403"/>
      <c r="J34" s="1662"/>
      <c r="K34" s="26"/>
      <c r="L34" s="26"/>
      <c r="M34" s="93" t="e">
        <f t="shared" si="16"/>
        <v>#N/A</v>
      </c>
      <c r="N34" s="93" t="e">
        <f t="shared" si="19"/>
        <v>#N/A</v>
      </c>
      <c r="O34" s="93"/>
      <c r="P34" s="1403"/>
      <c r="R34" s="1664"/>
      <c r="S34" s="130"/>
      <c r="T34" s="130"/>
      <c r="U34" s="87" t="e">
        <f t="shared" si="18"/>
        <v>#N/A</v>
      </c>
      <c r="V34" s="87" t="e">
        <f t="shared" si="20"/>
        <v>#N/A</v>
      </c>
      <c r="W34" s="28"/>
      <c r="X34" s="1403"/>
    </row>
    <row r="36" spans="1:25" ht="17.25" thickBot="1"/>
    <row r="37" spans="1:25" ht="56.45" customHeight="1">
      <c r="A37" s="1395" t="s">
        <v>256</v>
      </c>
      <c r="B37" s="140" t="s">
        <v>187</v>
      </c>
      <c r="C37" s="140">
        <v>36</v>
      </c>
      <c r="D37" s="148" t="e">
        <f>MROUND(INDEX($C:$C,MATCH(Z37,$AD:$AD,0))*C37/1000,3)</f>
        <v>#N/A</v>
      </c>
      <c r="E37" s="140" t="e">
        <f>D37&amp;+"K"</f>
        <v>#N/A</v>
      </c>
      <c r="F37" s="179"/>
      <c r="G37" s="1655" t="s">
        <v>257</v>
      </c>
      <c r="J37" s="1656" t="s">
        <v>205</v>
      </c>
      <c r="K37" s="24" t="s">
        <v>184</v>
      </c>
      <c r="L37" s="21">
        <v>65</v>
      </c>
      <c r="M37" s="92" t="e">
        <f>MROUND(INDEX($C:$C,MATCH(AI37,$AD:$AD,0))*L37/1000,1)</f>
        <v>#N/A</v>
      </c>
      <c r="N37" s="22" t="e">
        <f t="shared" ref="N37:N41" si="21">MROUND(M37,1)&amp;+"K"</f>
        <v>#N/A</v>
      </c>
      <c r="O37" s="89"/>
      <c r="P37" s="1472" t="s">
        <v>371</v>
      </c>
      <c r="S37" s="869" t="s">
        <v>524</v>
      </c>
      <c r="T37" s="142" t="s">
        <v>115</v>
      </c>
      <c r="U37" s="149">
        <v>17</v>
      </c>
      <c r="V37" s="150" t="e">
        <f>MROUND(INDEX($C:$C,MATCH(AR37,$AD:$AD,0))*U37/1000,3)</f>
        <v>#N/A</v>
      </c>
      <c r="W37" s="150" t="e">
        <f t="shared" ref="W37:W46" si="22">V37&amp;+"K"</f>
        <v>#N/A</v>
      </c>
      <c r="X37" s="155"/>
      <c r="Y37" s="1645" t="s">
        <v>301</v>
      </c>
    </row>
    <row r="38" spans="1:25" ht="55.5">
      <c r="A38" s="1404"/>
      <c r="B38" s="193" t="s">
        <v>185</v>
      </c>
      <c r="C38" s="193">
        <v>26</v>
      </c>
      <c r="D38" s="151" t="e">
        <f>MROUND(INDEX($C:$C,MATCH(Z38,$AD:$AD,0))*C38/1000,3)</f>
        <v>#N/A</v>
      </c>
      <c r="E38" s="151" t="e">
        <f t="shared" ref="E38:E42" si="23">D38&amp;+"K"</f>
        <v>#N/A</v>
      </c>
      <c r="F38" s="151"/>
      <c r="G38" s="1455"/>
      <c r="J38" s="1657"/>
      <c r="K38" s="84" t="s">
        <v>204</v>
      </c>
      <c r="L38" s="26">
        <v>8.5</v>
      </c>
      <c r="M38" s="92" t="e">
        <f>MROUND(INDEX($C:$C,MATCH(AI38,$AD:$AD,0))*L38/1000,3)</f>
        <v>#N/A</v>
      </c>
      <c r="N38" s="92" t="e">
        <f t="shared" si="21"/>
        <v>#N/A</v>
      </c>
      <c r="O38" s="98"/>
      <c r="P38" s="1473"/>
      <c r="S38" s="803"/>
      <c r="T38" s="146" t="s">
        <v>117</v>
      </c>
      <c r="U38" s="162">
        <v>10</v>
      </c>
      <c r="V38" s="162" t="e">
        <f t="shared" ref="V38:V46" si="24">MROUND(INDEX($C:$C,MATCH(AR38,$AD:$AD,0))*U38/1000,1)</f>
        <v>#N/A</v>
      </c>
      <c r="W38" s="163" t="e">
        <f t="shared" si="22"/>
        <v>#N/A</v>
      </c>
      <c r="X38" s="185"/>
      <c r="Y38" s="1645"/>
    </row>
    <row r="39" spans="1:25" ht="55.5">
      <c r="A39" s="1404"/>
      <c r="B39" s="193" t="s">
        <v>186</v>
      </c>
      <c r="C39" s="193">
        <v>4.5</v>
      </c>
      <c r="D39" s="151" t="e">
        <f>MROUND(INDEX($C:$C,MATCH(Z39,$AD:$AD,0))*C39/1000,3)</f>
        <v>#N/A</v>
      </c>
      <c r="E39" s="151" t="e">
        <f t="shared" si="23"/>
        <v>#N/A</v>
      </c>
      <c r="F39" s="151"/>
      <c r="G39" s="1455"/>
      <c r="J39" s="1657"/>
      <c r="K39" s="128" t="s">
        <v>148</v>
      </c>
      <c r="L39" s="128">
        <v>7</v>
      </c>
      <c r="M39" s="84" t="e">
        <f t="shared" ref="M39:M46" si="25">MROUND(INDEX($C:$C,MATCH(AI39,$AD:$AD,0))*L39/1000,1)</f>
        <v>#N/A</v>
      </c>
      <c r="N39" s="84" t="e">
        <f t="shared" si="21"/>
        <v>#N/A</v>
      </c>
      <c r="O39" s="84"/>
      <c r="P39" s="1473"/>
      <c r="S39" s="803"/>
      <c r="T39" s="395" t="s">
        <v>439</v>
      </c>
      <c r="U39" s="162">
        <v>10</v>
      </c>
      <c r="V39" s="162" t="e">
        <f t="shared" si="24"/>
        <v>#N/A</v>
      </c>
      <c r="W39" s="163" t="e">
        <f t="shared" si="22"/>
        <v>#N/A</v>
      </c>
      <c r="X39" s="185"/>
      <c r="Y39" s="1645"/>
    </row>
    <row r="40" spans="1:25" ht="55.5">
      <c r="A40" s="1404"/>
      <c r="B40" s="220" t="s">
        <v>258</v>
      </c>
      <c r="C40" s="220">
        <v>5</v>
      </c>
      <c r="D40" s="151" t="e">
        <f>MROUND(INDEX($C:$C,MATCH(Z40,$AD:$AD,0))*C40/1000,1)</f>
        <v>#N/A</v>
      </c>
      <c r="E40" s="151" t="e">
        <f t="shared" si="23"/>
        <v>#N/A</v>
      </c>
      <c r="F40" s="151"/>
      <c r="G40" s="1455"/>
      <c r="J40" s="1657"/>
      <c r="K40" s="128" t="s">
        <v>143</v>
      </c>
      <c r="L40" s="128">
        <v>7</v>
      </c>
      <c r="M40" s="84" t="e">
        <f t="shared" si="25"/>
        <v>#N/A</v>
      </c>
      <c r="N40" s="84" t="e">
        <f t="shared" si="21"/>
        <v>#N/A</v>
      </c>
      <c r="O40" s="84"/>
      <c r="P40" s="1473"/>
      <c r="S40" s="803"/>
      <c r="T40" s="162" t="s">
        <v>119</v>
      </c>
      <c r="U40" s="162">
        <v>1.5</v>
      </c>
      <c r="V40" s="162" t="e">
        <f t="shared" si="24"/>
        <v>#N/A</v>
      </c>
      <c r="W40" s="163" t="e">
        <f t="shared" si="22"/>
        <v>#N/A</v>
      </c>
      <c r="X40" s="177"/>
      <c r="Y40" s="1645"/>
    </row>
    <row r="41" spans="1:25" ht="83.25">
      <c r="A41" s="1404"/>
      <c r="B41" s="220" t="s">
        <v>259</v>
      </c>
      <c r="C41" s="220">
        <v>22</v>
      </c>
      <c r="D41" s="151" t="e">
        <f>MROUND(INDEX($C:$C,MATCH(Z41,$AD:$AD,0))*C41/1000,1)</f>
        <v>#N/A</v>
      </c>
      <c r="E41" s="212" t="e">
        <f t="shared" si="23"/>
        <v>#N/A</v>
      </c>
      <c r="F41" s="151"/>
      <c r="G41" s="1455"/>
      <c r="J41" s="1657"/>
      <c r="K41" s="128" t="s">
        <v>177</v>
      </c>
      <c r="L41" s="128">
        <v>3.5</v>
      </c>
      <c r="M41" s="84" t="e">
        <f t="shared" si="25"/>
        <v>#N/A</v>
      </c>
      <c r="N41" s="84" t="e">
        <f t="shared" si="21"/>
        <v>#N/A</v>
      </c>
      <c r="O41" s="84"/>
      <c r="P41" s="1473"/>
      <c r="S41" s="803"/>
      <c r="T41" s="152" t="s">
        <v>120</v>
      </c>
      <c r="U41" s="152">
        <v>1.5</v>
      </c>
      <c r="V41" s="162" t="e">
        <f t="shared" si="24"/>
        <v>#N/A</v>
      </c>
      <c r="W41" s="162" t="s">
        <v>302</v>
      </c>
      <c r="X41" s="177"/>
      <c r="Y41" s="1645"/>
    </row>
    <row r="42" spans="1:25" ht="138.75">
      <c r="A42" s="1404"/>
      <c r="B42" s="160" t="s">
        <v>265</v>
      </c>
      <c r="C42" s="160">
        <v>15</v>
      </c>
      <c r="D42" s="151" t="e">
        <f>MROUND(INDEX($C:$C,MATCH(Z42,$AD:$AD,0))*C42/1000,3)</f>
        <v>#N/A</v>
      </c>
      <c r="E42" s="193" t="e">
        <f t="shared" si="23"/>
        <v>#N/A</v>
      </c>
      <c r="F42" s="151"/>
      <c r="G42" s="1455"/>
      <c r="J42" s="1657"/>
      <c r="K42" s="129" t="s">
        <v>206</v>
      </c>
      <c r="L42" s="129">
        <v>2</v>
      </c>
      <c r="M42" s="85" t="e">
        <f t="shared" si="25"/>
        <v>#N/A</v>
      </c>
      <c r="N42" s="84" t="e">
        <f t="shared" ref="N42:N46" si="26">M42&amp;+"K"</f>
        <v>#N/A</v>
      </c>
      <c r="O42" s="28"/>
      <c r="P42" s="1473"/>
      <c r="S42" s="803"/>
      <c r="T42" s="252" t="s">
        <v>562</v>
      </c>
      <c r="U42" s="252">
        <v>0.5</v>
      </c>
      <c r="V42" s="511" t="e">
        <f t="shared" si="24"/>
        <v>#N/A</v>
      </c>
      <c r="W42" s="512" t="s">
        <v>303</v>
      </c>
      <c r="X42" s="177"/>
      <c r="Y42" s="1645"/>
    </row>
    <row r="43" spans="1:25" ht="55.5">
      <c r="A43" s="1404"/>
      <c r="B43" s="22" t="s">
        <v>255</v>
      </c>
      <c r="C43" s="220">
        <v>1</v>
      </c>
      <c r="D43" s="151" t="e">
        <f t="shared" ref="D43:D47" si="27">MROUND(INDEX($C:$C,MATCH(Z43,$AD:$AD,0))*C43/1000,1)</f>
        <v>#N/A</v>
      </c>
      <c r="E43" s="212" t="s">
        <v>122</v>
      </c>
      <c r="F43" s="151"/>
      <c r="G43" s="1455"/>
      <c r="J43" s="1657"/>
      <c r="K43" s="129" t="s">
        <v>208</v>
      </c>
      <c r="L43" s="128">
        <v>2</v>
      </c>
      <c r="M43" s="84" t="e">
        <f t="shared" si="25"/>
        <v>#N/A</v>
      </c>
      <c r="N43" s="84" t="s">
        <v>108</v>
      </c>
      <c r="O43" s="28"/>
      <c r="P43" s="1473"/>
      <c r="S43" s="803"/>
      <c r="T43" s="511"/>
      <c r="U43" s="511"/>
      <c r="V43" s="511" t="e">
        <f t="shared" si="24"/>
        <v>#N/A</v>
      </c>
      <c r="W43" s="512" t="e">
        <f t="shared" si="22"/>
        <v>#N/A</v>
      </c>
      <c r="X43" s="177"/>
      <c r="Y43" s="1645"/>
    </row>
    <row r="44" spans="1:25" ht="83.25">
      <c r="A44" s="1404"/>
      <c r="B44" s="220" t="s">
        <v>260</v>
      </c>
      <c r="C44" s="220"/>
      <c r="D44" s="151" t="e">
        <f t="shared" si="27"/>
        <v>#N/A</v>
      </c>
      <c r="E44" s="220" t="s">
        <v>114</v>
      </c>
      <c r="F44" s="151"/>
      <c r="G44" s="1455"/>
      <c r="J44" s="1657"/>
      <c r="K44" s="238" t="s">
        <v>370</v>
      </c>
      <c r="L44" s="154">
        <v>0.9</v>
      </c>
      <c r="M44" s="164" t="e">
        <f t="shared" si="25"/>
        <v>#N/A</v>
      </c>
      <c r="N44" s="165" t="s">
        <v>152</v>
      </c>
      <c r="O44" s="98"/>
      <c r="P44" s="1473"/>
      <c r="S44" s="803"/>
      <c r="T44" s="511"/>
      <c r="U44" s="511"/>
      <c r="V44" s="511" t="e">
        <f t="shared" si="24"/>
        <v>#N/A</v>
      </c>
      <c r="W44" s="511" t="e">
        <f t="shared" si="22"/>
        <v>#N/A</v>
      </c>
      <c r="X44" s="177"/>
      <c r="Y44" s="1645"/>
    </row>
    <row r="45" spans="1:25" ht="27.75">
      <c r="A45" s="1404"/>
      <c r="B45" s="220" t="s">
        <v>261</v>
      </c>
      <c r="C45" s="220"/>
      <c r="D45" s="151" t="e">
        <f t="shared" si="27"/>
        <v>#N/A</v>
      </c>
      <c r="E45" s="220" t="s">
        <v>262</v>
      </c>
      <c r="F45" s="151"/>
      <c r="G45" s="1455"/>
      <c r="J45" s="1657"/>
      <c r="K45" s="84"/>
      <c r="L45" s="26"/>
      <c r="M45" s="92" t="e">
        <f t="shared" si="25"/>
        <v>#N/A</v>
      </c>
      <c r="N45" s="92" t="e">
        <f t="shared" si="26"/>
        <v>#N/A</v>
      </c>
      <c r="O45" s="98"/>
      <c r="P45" s="1473"/>
      <c r="S45" s="803"/>
      <c r="T45" s="511"/>
      <c r="U45" s="511"/>
      <c r="V45" s="511" t="e">
        <f t="shared" si="24"/>
        <v>#N/A</v>
      </c>
      <c r="W45" s="512" t="e">
        <f t="shared" si="22"/>
        <v>#N/A</v>
      </c>
      <c r="X45" s="177"/>
      <c r="Y45" s="1645"/>
    </row>
    <row r="46" spans="1:25" ht="84" thickBot="1">
      <c r="A46" s="1404"/>
      <c r="B46" s="221" t="s">
        <v>263</v>
      </c>
      <c r="C46" s="221"/>
      <c r="D46" s="157" t="e">
        <f t="shared" si="27"/>
        <v>#N/A</v>
      </c>
      <c r="E46" s="221" t="s">
        <v>152</v>
      </c>
      <c r="F46" s="151"/>
      <c r="G46" s="1455"/>
      <c r="J46" s="1657"/>
      <c r="K46" s="84"/>
      <c r="L46" s="26"/>
      <c r="M46" s="92" t="e">
        <f t="shared" si="25"/>
        <v>#N/A</v>
      </c>
      <c r="N46" s="92" t="e">
        <f t="shared" si="26"/>
        <v>#N/A</v>
      </c>
      <c r="O46" s="98"/>
      <c r="P46" s="1473"/>
      <c r="S46" s="864"/>
      <c r="T46" s="511"/>
      <c r="U46" s="511"/>
      <c r="V46" s="511" t="e">
        <f t="shared" si="24"/>
        <v>#N/A</v>
      </c>
      <c r="W46" s="511" t="e">
        <f t="shared" si="22"/>
        <v>#N/A</v>
      </c>
      <c r="X46" s="293"/>
      <c r="Y46" s="1645"/>
    </row>
    <row r="47" spans="1:25" ht="56.25" thickBot="1">
      <c r="A47" s="1396"/>
      <c r="B47" s="222" t="s">
        <v>264</v>
      </c>
      <c r="C47" s="223"/>
      <c r="D47" s="224" t="e">
        <f t="shared" si="27"/>
        <v>#N/A</v>
      </c>
      <c r="E47" s="223" t="s">
        <v>130</v>
      </c>
      <c r="F47" s="123"/>
      <c r="G47" s="1456"/>
    </row>
    <row r="50" spans="1:25" ht="17.25" thickBot="1"/>
    <row r="51" spans="1:25" ht="55.5">
      <c r="A51" s="869" t="s">
        <v>604</v>
      </c>
      <c r="B51" s="652" t="s">
        <v>594</v>
      </c>
      <c r="C51" s="399">
        <v>18</v>
      </c>
      <c r="D51" s="150" t="e">
        <f>MROUND(INDEX($C:$C,MATCH(Z51,$AD:$AD,0))*C51/1000,3)</f>
        <v>#N/A</v>
      </c>
      <c r="E51" s="150" t="e">
        <f t="shared" ref="E51:E60" si="28">D51&amp;+"K"</f>
        <v>#N/A</v>
      </c>
      <c r="F51" s="155"/>
      <c r="G51" s="1645" t="s">
        <v>601</v>
      </c>
      <c r="J51" s="869" t="s">
        <v>620</v>
      </c>
      <c r="K51" s="1648" t="str">
        <f>"生鮮雞腿排每人1個("&amp;+H39-24&amp;"個)"</f>
        <v>生鮮雞腿排每人1個(-24個)</v>
      </c>
      <c r="L51" s="1649"/>
      <c r="M51" s="1649"/>
      <c r="N51" s="1650"/>
      <c r="O51" s="159"/>
      <c r="P51" s="1651" t="s">
        <v>621</v>
      </c>
      <c r="S51" s="869" t="s">
        <v>308</v>
      </c>
      <c r="T51" s="216" t="s">
        <v>309</v>
      </c>
      <c r="U51" s="216">
        <v>38</v>
      </c>
      <c r="V51" s="145" t="e">
        <f>MROUND(INDEX($C:$C,MATCH(AR51,$AD:$AD,0))*U51/1000,3)</f>
        <v>#N/A</v>
      </c>
      <c r="W51" s="143" t="e">
        <f t="shared" ref="W51:W60" si="29">V51&amp;+"K"</f>
        <v>#N/A</v>
      </c>
      <c r="X51" s="155"/>
      <c r="Y51" s="1654" t="s">
        <v>546</v>
      </c>
    </row>
    <row r="52" spans="1:25" ht="83.25">
      <c r="A52" s="803"/>
      <c r="B52" s="653" t="s">
        <v>597</v>
      </c>
      <c r="C52" s="162">
        <v>22</v>
      </c>
      <c r="D52" s="162" t="e">
        <f t="shared" ref="D52:D60" si="30">MROUND(INDEX($C:$C,MATCH(Z52,$AD:$AD,0))*C52/1000,1)</f>
        <v>#N/A</v>
      </c>
      <c r="E52" s="163" t="e">
        <f t="shared" si="28"/>
        <v>#N/A</v>
      </c>
      <c r="F52" s="185"/>
      <c r="G52" s="1645"/>
      <c r="J52" s="803"/>
      <c r="K52" s="644" t="s">
        <v>574</v>
      </c>
      <c r="L52" s="174"/>
      <c r="M52" s="174"/>
      <c r="N52" s="644" t="s">
        <v>298</v>
      </c>
      <c r="O52" s="161"/>
      <c r="P52" s="1652"/>
      <c r="S52" s="803"/>
      <c r="T52" s="217" t="s">
        <v>458</v>
      </c>
      <c r="U52" s="217">
        <v>26</v>
      </c>
      <c r="V52" s="146" t="e">
        <f>MROUND(INDEX($C:$C,MATCH(AR52,$AD:$AD,0))*U52/1000,3)</f>
        <v>#N/A</v>
      </c>
      <c r="W52" s="146" t="e">
        <f t="shared" si="29"/>
        <v>#N/A</v>
      </c>
      <c r="X52" s="177"/>
      <c r="Y52" s="1652"/>
    </row>
    <row r="53" spans="1:25" ht="55.5">
      <c r="A53" s="803"/>
      <c r="B53" s="395" t="s">
        <v>596</v>
      </c>
      <c r="C53" s="162">
        <v>4.5</v>
      </c>
      <c r="D53" s="162" t="e">
        <f t="shared" si="30"/>
        <v>#N/A</v>
      </c>
      <c r="E53" s="163" t="e">
        <f t="shared" si="28"/>
        <v>#N/A</v>
      </c>
      <c r="F53" s="185"/>
      <c r="G53" s="1645"/>
      <c r="J53" s="803"/>
      <c r="K53" s="161" t="s">
        <v>575</v>
      </c>
      <c r="L53" s="174"/>
      <c r="M53" s="174"/>
      <c r="N53" s="174" t="s">
        <v>577</v>
      </c>
      <c r="O53" s="161"/>
      <c r="P53" s="1652"/>
      <c r="S53" s="803"/>
      <c r="T53" s="217" t="s">
        <v>459</v>
      </c>
      <c r="U53" s="217">
        <v>4.5</v>
      </c>
      <c r="V53" s="146" t="e">
        <f>MROUND(INDEX($C:$C,MATCH(AR53,$AD:$AD,0))*U53/1000,3)</f>
        <v>#N/A</v>
      </c>
      <c r="W53" s="146" t="e">
        <f t="shared" si="29"/>
        <v>#N/A</v>
      </c>
      <c r="X53" s="177"/>
      <c r="Y53" s="1652"/>
    </row>
    <row r="54" spans="1:25" ht="114">
      <c r="A54" s="803"/>
      <c r="B54" s="654" t="s">
        <v>595</v>
      </c>
      <c r="C54" s="162">
        <v>1.5</v>
      </c>
      <c r="D54" s="162" t="e">
        <f t="shared" si="30"/>
        <v>#N/A</v>
      </c>
      <c r="E54" s="163" t="e">
        <f t="shared" si="28"/>
        <v>#N/A</v>
      </c>
      <c r="F54" s="177"/>
      <c r="G54" s="1645"/>
      <c r="J54" s="803"/>
      <c r="K54" s="154" t="s">
        <v>576</v>
      </c>
      <c r="L54" s="154"/>
      <c r="M54" s="326"/>
      <c r="N54" s="326" t="s">
        <v>578</v>
      </c>
      <c r="O54" s="161"/>
      <c r="P54" s="1652"/>
      <c r="S54" s="803"/>
      <c r="T54" s="145" t="s">
        <v>460</v>
      </c>
      <c r="U54" s="145">
        <v>32</v>
      </c>
      <c r="V54" s="145" t="e">
        <f>MROUND(INDEX($C:$C,MATCH(AR54,$AD:$AD,0))*U54/1000,1)</f>
        <v>#N/A</v>
      </c>
      <c r="W54" s="145" t="e">
        <f t="shared" si="29"/>
        <v>#N/A</v>
      </c>
      <c r="X54" s="177"/>
      <c r="Y54" s="1652"/>
    </row>
    <row r="55" spans="1:25" ht="55.5">
      <c r="A55" s="803"/>
      <c r="B55" s="152"/>
      <c r="C55" s="152"/>
      <c r="D55" s="162"/>
      <c r="E55" s="162"/>
      <c r="F55" s="177"/>
      <c r="G55" s="1645"/>
      <c r="J55" s="803"/>
      <c r="K55" s="152"/>
      <c r="L55" s="152"/>
      <c r="M55" s="174"/>
      <c r="N55" s="174"/>
      <c r="O55" s="161"/>
      <c r="P55" s="1652"/>
      <c r="S55" s="803"/>
      <c r="T55" s="145" t="s">
        <v>461</v>
      </c>
      <c r="U55" s="145">
        <v>7</v>
      </c>
      <c r="V55" s="145" t="e">
        <f>MROUND(INDEX($C:$C,MATCH(AR55,$AD:$AD,0))*U55/1000,1)</f>
        <v>#N/A</v>
      </c>
      <c r="W55" s="145" t="e">
        <f t="shared" si="29"/>
        <v>#N/A</v>
      </c>
      <c r="X55" s="177"/>
      <c r="Y55" s="1652"/>
    </row>
    <row r="56" spans="1:25" ht="55.5">
      <c r="A56" s="803"/>
      <c r="B56" s="252"/>
      <c r="C56" s="252"/>
      <c r="D56" s="511"/>
      <c r="E56" s="512"/>
      <c r="F56" s="177"/>
      <c r="G56" s="1645"/>
      <c r="J56" s="803"/>
      <c r="K56" s="152"/>
      <c r="L56" s="152"/>
      <c r="M56" s="174"/>
      <c r="N56" s="174"/>
      <c r="O56" s="161"/>
      <c r="P56" s="1652"/>
      <c r="S56" s="803"/>
      <c r="T56" s="327" t="s">
        <v>573</v>
      </c>
      <c r="U56" s="145">
        <v>1</v>
      </c>
      <c r="V56" s="145" t="e">
        <f>MROUND(INDEX($C:$C,MATCH(AR56,$AD:$AD,0))*U56/1000,1)</f>
        <v>#N/A</v>
      </c>
      <c r="W56" s="145" t="s">
        <v>462</v>
      </c>
      <c r="X56" s="177"/>
      <c r="Y56" s="1652"/>
    </row>
    <row r="57" spans="1:25" ht="27.75">
      <c r="A57" s="803"/>
      <c r="B57" s="511"/>
      <c r="C57" s="511"/>
      <c r="D57" s="511" t="e">
        <f t="shared" si="30"/>
        <v>#N/A</v>
      </c>
      <c r="E57" s="512" t="e">
        <f t="shared" si="28"/>
        <v>#N/A</v>
      </c>
      <c r="F57" s="177"/>
      <c r="G57" s="1645"/>
      <c r="J57" s="803"/>
      <c r="K57" s="659"/>
      <c r="L57" s="152"/>
      <c r="M57" s="174"/>
      <c r="N57" s="174"/>
      <c r="O57" s="161"/>
      <c r="P57" s="1652"/>
      <c r="S57" s="803"/>
      <c r="T57" s="145" t="s">
        <v>384</v>
      </c>
      <c r="U57" s="145"/>
      <c r="V57" s="145"/>
      <c r="W57" s="145" t="s">
        <v>310</v>
      </c>
      <c r="X57" s="177"/>
      <c r="Y57" s="1652"/>
    </row>
    <row r="58" spans="1:25" ht="83.25">
      <c r="A58" s="803"/>
      <c r="B58" s="511"/>
      <c r="C58" s="511"/>
      <c r="D58" s="511" t="e">
        <f t="shared" si="30"/>
        <v>#N/A</v>
      </c>
      <c r="E58" s="511" t="e">
        <f t="shared" si="28"/>
        <v>#N/A</v>
      </c>
      <c r="F58" s="177"/>
      <c r="G58" s="1645"/>
      <c r="J58" s="803"/>
      <c r="K58" s="174"/>
      <c r="L58" s="174"/>
      <c r="M58" s="174" t="e">
        <f>MROUND(INDEX($C:$C,MATCH(AI58,$AD:$AD,0))*L58/1000,1)</f>
        <v>#N/A</v>
      </c>
      <c r="N58" s="174" t="e">
        <f t="shared" ref="N58:N60" si="31">M58&amp;+"K"</f>
        <v>#N/A</v>
      </c>
      <c r="O58" s="161"/>
      <c r="P58" s="1652"/>
      <c r="S58" s="803"/>
      <c r="T58" s="215" t="s">
        <v>338</v>
      </c>
      <c r="U58" s="215"/>
      <c r="V58" s="154" t="e">
        <f>MROUND(INDEX($C:$C,MATCH(AR58,$AD:$AD,0))*U58/1000,1)</f>
        <v>#N/A</v>
      </c>
      <c r="W58" s="154" t="s">
        <v>547</v>
      </c>
      <c r="X58" s="177"/>
      <c r="Y58" s="1652"/>
    </row>
    <row r="59" spans="1:25" ht="27.75">
      <c r="A59" s="803"/>
      <c r="B59" s="511"/>
      <c r="C59" s="511"/>
      <c r="D59" s="511" t="e">
        <f t="shared" si="30"/>
        <v>#N/A</v>
      </c>
      <c r="E59" s="512" t="e">
        <f t="shared" si="28"/>
        <v>#N/A</v>
      </c>
      <c r="F59" s="177"/>
      <c r="G59" s="1645"/>
      <c r="J59" s="803"/>
      <c r="K59" s="174"/>
      <c r="L59" s="174"/>
      <c r="M59" s="174" t="e">
        <f>MROUND(INDEX($C:$C,MATCH(AI59,$AD:$AD,0))*L59/1000,1)</f>
        <v>#N/A</v>
      </c>
      <c r="N59" s="174" t="e">
        <f t="shared" si="31"/>
        <v>#N/A</v>
      </c>
      <c r="O59" s="161"/>
      <c r="P59" s="1652"/>
      <c r="S59" s="803"/>
      <c r="T59" s="152"/>
      <c r="U59" s="152"/>
      <c r="V59" s="152" t="e">
        <f>MROUND(INDEX($C:$C,MATCH(AR59,$AD:$AD,0))*U59/1000,1)</f>
        <v>#N/A</v>
      </c>
      <c r="W59" s="152" t="e">
        <f t="shared" ref="W59" si="32">V59&amp;+"K"</f>
        <v>#N/A</v>
      </c>
      <c r="X59" s="177"/>
      <c r="Y59" s="1652"/>
    </row>
    <row r="60" spans="1:25" ht="28.5" thickBot="1">
      <c r="A60" s="864"/>
      <c r="B60" s="511"/>
      <c r="C60" s="511"/>
      <c r="D60" s="511" t="e">
        <f t="shared" si="30"/>
        <v>#N/A</v>
      </c>
      <c r="E60" s="511" t="e">
        <f t="shared" si="28"/>
        <v>#N/A</v>
      </c>
      <c r="F60" s="293"/>
      <c r="G60" s="1645"/>
      <c r="J60" s="864"/>
      <c r="K60" s="292"/>
      <c r="L60" s="292"/>
      <c r="M60" s="292" t="e">
        <f>MROUND(INDEX($C:$C,MATCH(AI60,$AD:$AD,0))*L60/1000,1)</f>
        <v>#N/A</v>
      </c>
      <c r="N60" s="219" t="e">
        <f t="shared" si="31"/>
        <v>#N/A</v>
      </c>
      <c r="O60" s="370"/>
      <c r="P60" s="1653"/>
      <c r="S60" s="864"/>
      <c r="T60" s="292"/>
      <c r="U60" s="292"/>
      <c r="V60" s="292" t="e">
        <f>MROUND(INDEX($C:$C,MATCH(AR60,$AD:$AD,0))*U60/1000,1)</f>
        <v>#N/A</v>
      </c>
      <c r="W60" s="292" t="e">
        <f t="shared" si="29"/>
        <v>#N/A</v>
      </c>
      <c r="X60" s="293"/>
      <c r="Y60" s="1653"/>
    </row>
    <row r="61" spans="1:25" ht="17.25" thickBot="1"/>
    <row r="62" spans="1:25" ht="111">
      <c r="A62" s="803" t="s">
        <v>277</v>
      </c>
      <c r="B62" s="185" t="s">
        <v>540</v>
      </c>
      <c r="C62" s="152">
        <v>25.5</v>
      </c>
      <c r="D62" s="206" t="e">
        <f>MROUND(INDEX($C:$C,MATCH(Z62,$AD:$AD,0))*C62/1000,1)</f>
        <v>#N/A</v>
      </c>
      <c r="E62" s="144" t="e">
        <f t="shared" ref="E62:E66" si="33">D62&amp;+"K"</f>
        <v>#N/A</v>
      </c>
      <c r="F62" s="185"/>
      <c r="G62" s="1645" t="s">
        <v>463</v>
      </c>
      <c r="J62" s="1079" t="s">
        <v>149</v>
      </c>
      <c r="K62" s="603" t="s">
        <v>133</v>
      </c>
      <c r="L62" s="480">
        <v>45</v>
      </c>
      <c r="M62" s="589" t="e">
        <f>MROUND(INDEX($C:$C,MATCH(AI62,$AD:$AD,0))*L62/1000,3)</f>
        <v>#N/A</v>
      </c>
      <c r="N62" s="409" t="e">
        <f t="shared" ref="N62:N69" si="34">M62&amp;+"K"</f>
        <v>#N/A</v>
      </c>
      <c r="O62" s="547"/>
      <c r="P62" s="1097" t="s">
        <v>151</v>
      </c>
      <c r="S62" s="1117" t="s">
        <v>153</v>
      </c>
      <c r="T62" s="604" t="s">
        <v>579</v>
      </c>
      <c r="U62" s="463">
        <v>50</v>
      </c>
      <c r="V62" s="604" t="e">
        <f>MROUND(INDEX($C:$C,MATCH(AR62,$AD:$AD,0))*U62/1000,1)</f>
        <v>#N/A</v>
      </c>
      <c r="W62" s="414" t="e">
        <f t="shared" ref="W62:W67" si="35">V62&amp;+"K"</f>
        <v>#N/A</v>
      </c>
      <c r="X62" s="604"/>
      <c r="Y62" s="1083" t="s">
        <v>158</v>
      </c>
    </row>
    <row r="63" spans="1:25" ht="55.5">
      <c r="A63" s="803"/>
      <c r="B63" s="162"/>
      <c r="C63" s="152"/>
      <c r="D63" s="206"/>
      <c r="E63" s="144"/>
      <c r="F63" s="185"/>
      <c r="G63" s="1645"/>
      <c r="J63" s="1096"/>
      <c r="K63" s="484" t="s">
        <v>134</v>
      </c>
      <c r="L63" s="483">
        <v>26</v>
      </c>
      <c r="M63" s="546" t="e">
        <f>MROUND(INDEX($C:$C,MATCH(AI63,$AD:$AD,0))*L63/1000,3)</f>
        <v>#N/A</v>
      </c>
      <c r="N63" s="417" t="e">
        <f t="shared" si="34"/>
        <v>#N/A</v>
      </c>
      <c r="O63" s="396"/>
      <c r="P63" s="1098"/>
      <c r="S63" s="1118"/>
      <c r="T63" s="605" t="s">
        <v>322</v>
      </c>
      <c r="U63" s="496">
        <v>12</v>
      </c>
      <c r="V63" s="546" t="e">
        <f>MROUND(INDEX($C:$C,MATCH(AR63,$AD:$AD,0))*U63/1000,3)</f>
        <v>#N/A</v>
      </c>
      <c r="W63" s="417" t="e">
        <f t="shared" si="35"/>
        <v>#N/A</v>
      </c>
      <c r="X63" s="546"/>
      <c r="Y63" s="1084"/>
    </row>
    <row r="64" spans="1:25" ht="55.5">
      <c r="A64" s="803"/>
      <c r="B64" s="162"/>
      <c r="C64" s="152"/>
      <c r="D64" s="206"/>
      <c r="E64" s="144"/>
      <c r="F64" s="185"/>
      <c r="G64" s="1645"/>
      <c r="J64" s="1096"/>
      <c r="K64" s="589" t="s">
        <v>135</v>
      </c>
      <c r="L64" s="414">
        <v>36</v>
      </c>
      <c r="M64" s="589" t="e">
        <f>MROUND(INDEX($C:$C,MATCH(AI64,$AD:$AD,0))*L64/1000,1)</f>
        <v>#N/A</v>
      </c>
      <c r="N64" s="414" t="e">
        <f t="shared" si="34"/>
        <v>#N/A</v>
      </c>
      <c r="O64" s="396"/>
      <c r="P64" s="1098"/>
      <c r="S64" s="1118"/>
      <c r="T64" s="605" t="s">
        <v>154</v>
      </c>
      <c r="U64" s="496">
        <v>12</v>
      </c>
      <c r="V64" s="546" t="e">
        <f>MROUND(INDEX($C:$C,MATCH(AR64,$AD:$AD,0))*U64/1000,3)</f>
        <v>#N/A</v>
      </c>
      <c r="W64" s="417" t="e">
        <f t="shared" si="35"/>
        <v>#N/A</v>
      </c>
      <c r="X64" s="546"/>
      <c r="Y64" s="1084"/>
    </row>
    <row r="65" spans="1:25" ht="55.5">
      <c r="A65" s="803"/>
      <c r="B65" s="162" t="s">
        <v>271</v>
      </c>
      <c r="C65" s="152">
        <v>6.5</v>
      </c>
      <c r="D65" s="206" t="e">
        <f>MROUND(INDEX($C:$C,MATCH(Z65,$AD:$AD,0))*C65/1000,3)</f>
        <v>#N/A</v>
      </c>
      <c r="E65" s="144" t="e">
        <f t="shared" si="33"/>
        <v>#N/A</v>
      </c>
      <c r="F65" s="185"/>
      <c r="G65" s="1645"/>
      <c r="J65" s="1096"/>
      <c r="K65" s="589" t="s">
        <v>136</v>
      </c>
      <c r="L65" s="414">
        <v>7</v>
      </c>
      <c r="M65" s="589" t="e">
        <f>MROUND(INDEX($C:$C,MATCH(AI65,$AD:$AD,0))*L65/1000,1)</f>
        <v>#N/A</v>
      </c>
      <c r="N65" s="414" t="e">
        <f>M65&amp;+"K"</f>
        <v>#N/A</v>
      </c>
      <c r="O65" s="396"/>
      <c r="P65" s="1098"/>
      <c r="S65" s="1118"/>
      <c r="T65" s="606" t="s">
        <v>155</v>
      </c>
      <c r="U65" s="566">
        <v>1.5</v>
      </c>
      <c r="V65" s="546" t="e">
        <f>MROUND(INDEX($C:$C,MATCH(AR65,$AD:$AD,0))*U65/1000,1)</f>
        <v>#N/A</v>
      </c>
      <c r="W65" s="488" t="e">
        <f t="shared" si="35"/>
        <v>#N/A</v>
      </c>
      <c r="X65" s="546"/>
      <c r="Y65" s="1084"/>
    </row>
    <row r="66" spans="1:25" ht="55.5">
      <c r="A66" s="803"/>
      <c r="B66" s="162" t="s">
        <v>272</v>
      </c>
      <c r="C66" s="152">
        <v>9</v>
      </c>
      <c r="D66" s="206" t="e">
        <f t="shared" ref="D66:D72" si="36">MROUND(INDEX($C:$C,MATCH(Z66,$AD:$AD,0))*C66/1000,1)</f>
        <v>#N/A</v>
      </c>
      <c r="E66" s="144" t="e">
        <f t="shared" si="33"/>
        <v>#N/A</v>
      </c>
      <c r="F66" s="185"/>
      <c r="G66" s="1645"/>
      <c r="J66" s="1096"/>
      <c r="K66" s="589" t="s">
        <v>150</v>
      </c>
      <c r="L66" s="414">
        <v>1</v>
      </c>
      <c r="M66" s="589" t="e">
        <f>MROUND(INDEX($C:$C,MATCH(AI66,$AD:$AD,0))*L66/1000,1)</f>
        <v>#N/A</v>
      </c>
      <c r="N66" s="414" t="s">
        <v>471</v>
      </c>
      <c r="O66" s="396"/>
      <c r="P66" s="1098"/>
      <c r="S66" s="1118"/>
      <c r="T66" s="606" t="s">
        <v>156</v>
      </c>
      <c r="U66" s="566">
        <v>1.5</v>
      </c>
      <c r="V66" s="571" t="e">
        <f>MROUND(INDEX($C:$C,MATCH(AR66,$AD:$AD,0))*U66/1000,1)</f>
        <v>#N/A</v>
      </c>
      <c r="W66" s="488" t="e">
        <f t="shared" si="35"/>
        <v>#N/A</v>
      </c>
      <c r="X66" s="546"/>
      <c r="Y66" s="1084"/>
    </row>
    <row r="67" spans="1:25" ht="111">
      <c r="A67" s="803"/>
      <c r="B67" s="154" t="s">
        <v>563</v>
      </c>
      <c r="C67" s="154"/>
      <c r="D67" s="376" t="e">
        <f t="shared" si="36"/>
        <v>#N/A</v>
      </c>
      <c r="E67" s="156" t="s">
        <v>305</v>
      </c>
      <c r="F67" s="185"/>
      <c r="G67" s="1645"/>
      <c r="J67" s="1096"/>
      <c r="K67" s="589" t="s">
        <v>137</v>
      </c>
      <c r="L67" s="414"/>
      <c r="M67" s="589"/>
      <c r="N67" s="414" t="s">
        <v>138</v>
      </c>
      <c r="O67" s="396"/>
      <c r="P67" s="1098"/>
      <c r="S67" s="1118"/>
      <c r="T67" s="396" t="s">
        <v>321</v>
      </c>
      <c r="U67" s="252">
        <v>1</v>
      </c>
      <c r="V67" s="546" t="e">
        <f>MROUND(INDEX($C:$C,MATCH(AR67,$AD:$AD,0))*U67/1000,1)</f>
        <v>#N/A</v>
      </c>
      <c r="W67" s="417" t="e">
        <f t="shared" si="35"/>
        <v>#N/A</v>
      </c>
      <c r="X67" s="607"/>
      <c r="Y67" s="1084"/>
    </row>
    <row r="68" spans="1:25" ht="84" thickBot="1">
      <c r="A68" s="803"/>
      <c r="B68" s="162"/>
      <c r="C68" s="162"/>
      <c r="D68" s="162" t="e">
        <f t="shared" si="36"/>
        <v>#N/A</v>
      </c>
      <c r="E68" s="162" t="e">
        <f t="shared" ref="E68:E72" si="37">D68&amp;+"K"</f>
        <v>#N/A</v>
      </c>
      <c r="F68" s="185"/>
      <c r="G68" s="1645"/>
      <c r="J68" s="1096"/>
      <c r="K68" s="589" t="s">
        <v>565</v>
      </c>
      <c r="L68" s="414"/>
      <c r="M68" s="396" t="e">
        <f>MROUND(INDEX($C:$C,MATCH(AI68,$AD:$AD,0))*L68/1000,1)</f>
        <v>#N/A</v>
      </c>
      <c r="N68" s="549" t="s">
        <v>152</v>
      </c>
      <c r="O68" s="396"/>
      <c r="P68" s="1098"/>
      <c r="S68" s="1118"/>
      <c r="T68" s="396" t="s">
        <v>323</v>
      </c>
      <c r="U68" s="252"/>
      <c r="V68" s="546"/>
      <c r="W68" s="417" t="s">
        <v>300</v>
      </c>
      <c r="X68" s="607"/>
      <c r="Y68" s="1084"/>
    </row>
    <row r="69" spans="1:25" ht="84" thickBot="1">
      <c r="A69" s="803"/>
      <c r="B69" s="162"/>
      <c r="C69" s="162"/>
      <c r="D69" s="162" t="e">
        <f t="shared" si="36"/>
        <v>#N/A</v>
      </c>
      <c r="E69" s="162" t="e">
        <f t="shared" si="37"/>
        <v>#N/A</v>
      </c>
      <c r="F69" s="177"/>
      <c r="G69" s="1645"/>
      <c r="J69" s="1080"/>
      <c r="K69" s="396"/>
      <c r="L69" s="252"/>
      <c r="M69" s="396" t="e">
        <f>MROUND(INDEX($C:$C,MATCH(AI69,$AD:$AD,0))*L69/1000,1)</f>
        <v>#N/A</v>
      </c>
      <c r="N69" s="511" t="e">
        <f t="shared" si="34"/>
        <v>#N/A</v>
      </c>
      <c r="O69" s="396"/>
      <c r="P69" s="1082"/>
      <c r="S69" s="1118"/>
      <c r="T69" s="396" t="s">
        <v>157</v>
      </c>
      <c r="U69" s="252"/>
      <c r="V69" s="608" t="e">
        <f>MROUND(INDEX($C:$C,MATCH(AR69,$AD:$AD,0))*U69/1000,1)</f>
        <v>#N/A</v>
      </c>
      <c r="W69" s="495" t="s">
        <v>109</v>
      </c>
      <c r="X69" s="607"/>
      <c r="Y69" s="1084"/>
    </row>
    <row r="70" spans="1:25" ht="27.75">
      <c r="A70" s="803"/>
      <c r="B70" s="162"/>
      <c r="C70" s="162"/>
      <c r="D70" s="162" t="e">
        <f t="shared" si="36"/>
        <v>#N/A</v>
      </c>
      <c r="E70" s="162" t="e">
        <f t="shared" si="37"/>
        <v>#N/A</v>
      </c>
      <c r="F70" s="185"/>
      <c r="G70" s="1645"/>
      <c r="S70" s="1118"/>
      <c r="T70" s="396"/>
      <c r="U70" s="252"/>
      <c r="V70" s="608" t="e">
        <f>MROUND(INDEX($C:$C,MATCH(AR70,$AD:$AD,0))*U70/1000,1)</f>
        <v>#N/A</v>
      </c>
      <c r="W70" s="495" t="e">
        <f t="shared" ref="W70:W73" si="38">V70&amp;+"K"</f>
        <v>#N/A</v>
      </c>
      <c r="X70" s="609"/>
      <c r="Y70" s="1084"/>
    </row>
    <row r="71" spans="1:25" ht="27.75">
      <c r="A71" s="803"/>
      <c r="B71" s="162"/>
      <c r="C71" s="162"/>
      <c r="D71" s="162" t="e">
        <f t="shared" si="36"/>
        <v>#N/A</v>
      </c>
      <c r="E71" s="162" t="e">
        <f t="shared" si="37"/>
        <v>#N/A</v>
      </c>
      <c r="F71" s="177"/>
      <c r="G71" s="1645"/>
      <c r="S71" s="1118"/>
      <c r="T71" s="396"/>
      <c r="U71" s="252"/>
      <c r="V71" s="608" t="e">
        <f>MROUND(INDEX($C:$C,MATCH(AR71,$AD:$AD,0))*U71/1000,1)</f>
        <v>#N/A</v>
      </c>
      <c r="W71" s="495" t="e">
        <f t="shared" si="38"/>
        <v>#N/A</v>
      </c>
      <c r="X71" s="609"/>
      <c r="Y71" s="1084"/>
    </row>
    <row r="72" spans="1:25" ht="28.5" thickBot="1">
      <c r="A72" s="864"/>
      <c r="B72" s="162"/>
      <c r="C72" s="162"/>
      <c r="D72" s="292" t="e">
        <f t="shared" si="36"/>
        <v>#N/A</v>
      </c>
      <c r="E72" s="292" t="e">
        <f t="shared" si="37"/>
        <v>#N/A</v>
      </c>
      <c r="F72" s="293"/>
      <c r="G72" s="1646"/>
      <c r="S72" s="1118"/>
      <c r="T72" s="396"/>
      <c r="U72" s="252"/>
      <c r="V72" s="608" t="e">
        <f>MROUND(INDEX($C:$C,MATCH(AR72,$AD:$AD,0))*U72/1000,1)</f>
        <v>#N/A</v>
      </c>
      <c r="W72" s="495" t="e">
        <f t="shared" si="38"/>
        <v>#N/A</v>
      </c>
      <c r="X72" s="609"/>
      <c r="Y72" s="1084"/>
    </row>
    <row r="73" spans="1:25" ht="27.75">
      <c r="S73" s="1119"/>
      <c r="T73" s="396"/>
      <c r="U73" s="252"/>
      <c r="V73" s="608" t="e">
        <f>MROUND(INDEX($C:$C,MATCH(AR73,$AD:$AD,0))*U73/1000,1)</f>
        <v>#N/A</v>
      </c>
      <c r="W73" s="495" t="e">
        <f t="shared" si="38"/>
        <v>#N/A</v>
      </c>
      <c r="X73" s="609"/>
      <c r="Y73" s="1084"/>
    </row>
    <row r="76" spans="1:25" ht="17.25" thickBot="1"/>
    <row r="77" spans="1:25" ht="85.5" thickTop="1" thickBot="1">
      <c r="A77" s="1085" t="s">
        <v>518</v>
      </c>
      <c r="B77" s="551" t="s">
        <v>519</v>
      </c>
      <c r="C77" s="462">
        <v>1</v>
      </c>
      <c r="D77" s="463" t="e">
        <f t="shared" ref="D77:D86" si="39">MROUND(INDEX($C:$C,MATCH(Z77,$AD:$AD,0))*C77/1000,1)</f>
        <v>#N/A</v>
      </c>
      <c r="E77" s="552" t="e">
        <f t="shared" ref="E77:E86" si="40">D77&amp;+"K"</f>
        <v>#N/A</v>
      </c>
      <c r="F77" s="463"/>
      <c r="G77" s="1083" t="s">
        <v>326</v>
      </c>
      <c r="I77" s="1096" t="s">
        <v>327</v>
      </c>
      <c r="J77" s="408" t="s">
        <v>179</v>
      </c>
      <c r="K77" s="462">
        <v>25</v>
      </c>
      <c r="L77" s="617" t="e">
        <f t="shared" ref="L77:L87" si="41">MROUND(INDEX($C:$C,MATCH(AH77,$AD:$AD,0))*K77/1000,1)</f>
        <v>#N/A</v>
      </c>
      <c r="M77" s="618" t="e">
        <f>L77&amp;+"K"</f>
        <v>#N/A</v>
      </c>
      <c r="N77" s="574"/>
      <c r="O77" s="1098" t="s">
        <v>473</v>
      </c>
      <c r="Q77" s="1159" t="s">
        <v>171</v>
      </c>
      <c r="R77" s="619" t="s">
        <v>580</v>
      </c>
      <c r="S77" s="569">
        <v>21.5</v>
      </c>
      <c r="T77" s="620" t="e">
        <f>MROUND(INDEX($C:$C,MATCH(AP77,$AD:$AD,0))*S77/1000,1)</f>
        <v>#N/A</v>
      </c>
      <c r="U77" s="502" t="e">
        <f>T77&amp;+"K"</f>
        <v>#N/A</v>
      </c>
      <c r="V77" s="551"/>
      <c r="W77" s="1161" t="s">
        <v>147</v>
      </c>
    </row>
    <row r="78" spans="1:25" ht="84.75" thickTop="1" thickBot="1">
      <c r="A78" s="1086"/>
      <c r="B78" s="546" t="s">
        <v>566</v>
      </c>
      <c r="C78" s="511">
        <v>15</v>
      </c>
      <c r="D78" s="553" t="e">
        <f t="shared" si="39"/>
        <v>#N/A</v>
      </c>
      <c r="E78" s="252" t="e">
        <f t="shared" si="40"/>
        <v>#N/A</v>
      </c>
      <c r="F78" s="554"/>
      <c r="G78" s="1088"/>
      <c r="I78" s="1096"/>
      <c r="J78" s="417" t="s">
        <v>211</v>
      </c>
      <c r="K78" s="511">
        <v>22</v>
      </c>
      <c r="L78" s="464" t="e">
        <f t="shared" si="41"/>
        <v>#N/A</v>
      </c>
      <c r="M78" s="411" t="e">
        <f>L78&amp;+"K"</f>
        <v>#N/A</v>
      </c>
      <c r="N78" s="574"/>
      <c r="O78" s="1098"/>
      <c r="Q78" s="1159"/>
      <c r="R78" s="546" t="s">
        <v>167</v>
      </c>
      <c r="S78" s="417">
        <v>18</v>
      </c>
      <c r="T78" s="546" t="e">
        <f>MROUND(INDEX($C:$C,MATCH(AP78,$AD:$AD,0))*S78/1000,3)</f>
        <v>#N/A</v>
      </c>
      <c r="U78" s="417" t="e">
        <f t="shared" ref="U78:U81" si="42">T78&amp;+"K"</f>
        <v>#N/A</v>
      </c>
      <c r="V78" s="571"/>
      <c r="W78" s="1162"/>
    </row>
    <row r="79" spans="1:25" ht="112.5" thickTop="1" thickBot="1">
      <c r="A79" s="1086"/>
      <c r="B79" s="417" t="s">
        <v>188</v>
      </c>
      <c r="C79" s="511">
        <v>4.5</v>
      </c>
      <c r="D79" s="553" t="e">
        <f t="shared" si="39"/>
        <v>#N/A</v>
      </c>
      <c r="E79" s="252" t="e">
        <f t="shared" si="40"/>
        <v>#N/A</v>
      </c>
      <c r="F79" s="554"/>
      <c r="G79" s="1088"/>
      <c r="I79" s="1096"/>
      <c r="J79" s="417" t="s">
        <v>212</v>
      </c>
      <c r="K79" s="511">
        <v>1</v>
      </c>
      <c r="L79" s="495" t="e">
        <f t="shared" si="41"/>
        <v>#N/A</v>
      </c>
      <c r="M79" s="414" t="e">
        <f>L79&amp;+"K"</f>
        <v>#N/A</v>
      </c>
      <c r="N79" s="574"/>
      <c r="O79" s="1098"/>
      <c r="Q79" s="1159"/>
      <c r="R79" s="571" t="s">
        <v>168</v>
      </c>
      <c r="S79" s="488">
        <v>1</v>
      </c>
      <c r="T79" s="571" t="e">
        <f t="shared" ref="T79:T85" si="43">MROUND(INDEX($C:$C,MATCH(AP79,$AD:$AD,0))*S79/1000,1)</f>
        <v>#N/A</v>
      </c>
      <c r="U79" s="488" t="e">
        <f t="shared" si="42"/>
        <v>#N/A</v>
      </c>
      <c r="V79" s="571"/>
      <c r="W79" s="1098"/>
    </row>
    <row r="80" spans="1:25" ht="57" thickTop="1" thickBot="1">
      <c r="A80" s="1086"/>
      <c r="B80" s="511" t="s">
        <v>325</v>
      </c>
      <c r="C80" s="511">
        <v>0.4</v>
      </c>
      <c r="D80" s="553" t="e">
        <f t="shared" si="39"/>
        <v>#N/A</v>
      </c>
      <c r="E80" s="252" t="e">
        <f t="shared" si="40"/>
        <v>#N/A</v>
      </c>
      <c r="F80" s="554"/>
      <c r="G80" s="1088"/>
      <c r="I80" s="1096"/>
      <c r="J80" s="511" t="s">
        <v>188</v>
      </c>
      <c r="K80" s="511">
        <v>4.5</v>
      </c>
      <c r="L80" s="464" t="e">
        <f t="shared" si="41"/>
        <v>#N/A</v>
      </c>
      <c r="M80" s="411" t="e">
        <f t="shared" ref="M80:M87" si="44">L80&amp;+"K"</f>
        <v>#N/A</v>
      </c>
      <c r="N80" s="396"/>
      <c r="O80" s="1098"/>
      <c r="Q80" s="1159"/>
      <c r="R80" s="571" t="s">
        <v>169</v>
      </c>
      <c r="S80" s="488">
        <v>36</v>
      </c>
      <c r="T80" s="571" t="e">
        <f t="shared" si="43"/>
        <v>#N/A</v>
      </c>
      <c r="U80" s="488" t="e">
        <f t="shared" si="42"/>
        <v>#N/A</v>
      </c>
      <c r="V80" s="571"/>
      <c r="W80" s="1098"/>
    </row>
    <row r="81" spans="1:25" ht="29.25" thickTop="1" thickBot="1">
      <c r="A81" s="1086"/>
      <c r="B81" s="511"/>
      <c r="C81" s="511"/>
      <c r="D81" s="553" t="e">
        <f t="shared" si="39"/>
        <v>#N/A</v>
      </c>
      <c r="E81" s="252" t="e">
        <f t="shared" si="40"/>
        <v>#N/A</v>
      </c>
      <c r="F81" s="554"/>
      <c r="G81" s="1088"/>
      <c r="I81" s="1154"/>
      <c r="J81" s="396"/>
      <c r="K81" s="252"/>
      <c r="L81" s="464" t="e">
        <f t="shared" si="41"/>
        <v>#N/A</v>
      </c>
      <c r="M81" s="411" t="e">
        <f t="shared" si="44"/>
        <v>#N/A</v>
      </c>
      <c r="N81" s="396"/>
      <c r="O81" s="1098"/>
      <c r="Q81" s="1159"/>
      <c r="R81" s="571" t="s">
        <v>330</v>
      </c>
      <c r="S81" s="488">
        <v>2</v>
      </c>
      <c r="T81" s="571" t="e">
        <f t="shared" si="43"/>
        <v>#N/A</v>
      </c>
      <c r="U81" s="488" t="e">
        <f t="shared" si="42"/>
        <v>#N/A</v>
      </c>
      <c r="V81" s="571"/>
      <c r="W81" s="1098"/>
    </row>
    <row r="82" spans="1:25" ht="57" thickTop="1" thickBot="1">
      <c r="A82" s="1086"/>
      <c r="B82" s="511"/>
      <c r="C82" s="511"/>
      <c r="D82" s="553" t="e">
        <f t="shared" si="39"/>
        <v>#N/A</v>
      </c>
      <c r="E82" s="252" t="e">
        <f t="shared" si="40"/>
        <v>#N/A</v>
      </c>
      <c r="F82" s="554"/>
      <c r="G82" s="1088"/>
      <c r="I82" s="1154"/>
      <c r="J82" s="396"/>
      <c r="K82" s="252"/>
      <c r="L82" s="464" t="e">
        <f t="shared" si="41"/>
        <v>#N/A</v>
      </c>
      <c r="M82" s="411" t="e">
        <f t="shared" si="44"/>
        <v>#N/A</v>
      </c>
      <c r="N82" s="396"/>
      <c r="O82" s="1098"/>
      <c r="Q82" s="1159"/>
      <c r="R82" s="571" t="s">
        <v>170</v>
      </c>
      <c r="S82" s="488"/>
      <c r="T82" s="571" t="e">
        <f t="shared" si="43"/>
        <v>#N/A</v>
      </c>
      <c r="U82" s="488" t="s">
        <v>475</v>
      </c>
      <c r="V82" s="571"/>
      <c r="W82" s="1098"/>
    </row>
    <row r="83" spans="1:25" ht="29.25" thickTop="1" thickBot="1">
      <c r="A83" s="1086"/>
      <c r="B83" s="252"/>
      <c r="C83" s="252"/>
      <c r="D83" s="464" t="e">
        <f t="shared" si="39"/>
        <v>#N/A</v>
      </c>
      <c r="E83" s="555" t="e">
        <f t="shared" si="40"/>
        <v>#N/A</v>
      </c>
      <c r="F83" s="464"/>
      <c r="G83" s="1088"/>
      <c r="I83" s="1154"/>
      <c r="J83" s="396"/>
      <c r="K83" s="252"/>
      <c r="L83" s="464" t="e">
        <f t="shared" si="41"/>
        <v>#N/A</v>
      </c>
      <c r="M83" s="411" t="e">
        <f t="shared" si="44"/>
        <v>#N/A</v>
      </c>
      <c r="N83" s="396"/>
      <c r="O83" s="1098"/>
      <c r="Q83" s="1160"/>
      <c r="R83" s="571" t="s">
        <v>386</v>
      </c>
      <c r="S83" s="488">
        <v>4.5</v>
      </c>
      <c r="T83" s="571" t="e">
        <f t="shared" si="43"/>
        <v>#N/A</v>
      </c>
      <c r="U83" s="488" t="e">
        <f t="shared" ref="U83" si="45">T83&amp;+"K"</f>
        <v>#N/A</v>
      </c>
      <c r="V83" s="571"/>
      <c r="W83" s="1098"/>
    </row>
    <row r="84" spans="1:25" ht="112.5" thickTop="1" thickBot="1">
      <c r="A84" s="1086"/>
      <c r="B84" s="252"/>
      <c r="C84" s="252"/>
      <c r="D84" s="464" t="e">
        <f t="shared" si="39"/>
        <v>#N/A</v>
      </c>
      <c r="E84" s="555" t="e">
        <f t="shared" si="40"/>
        <v>#N/A</v>
      </c>
      <c r="F84" s="464"/>
      <c r="G84" s="1088"/>
      <c r="I84" s="1154"/>
      <c r="J84" s="574"/>
      <c r="K84" s="555"/>
      <c r="L84" s="464" t="e">
        <f t="shared" si="41"/>
        <v>#N/A</v>
      </c>
      <c r="M84" s="411" t="e">
        <f t="shared" si="44"/>
        <v>#N/A</v>
      </c>
      <c r="N84" s="396"/>
      <c r="O84" s="1098"/>
      <c r="Q84" s="1160"/>
      <c r="R84" s="621" t="s">
        <v>564</v>
      </c>
      <c r="S84" s="489"/>
      <c r="T84" s="621" t="e">
        <f t="shared" si="43"/>
        <v>#N/A</v>
      </c>
      <c r="U84" s="489" t="s">
        <v>109</v>
      </c>
      <c r="V84" s="621"/>
      <c r="W84" s="1098"/>
    </row>
    <row r="85" spans="1:25" ht="57" thickTop="1" thickBot="1">
      <c r="A85" s="1086"/>
      <c r="B85" s="555"/>
      <c r="C85" s="555"/>
      <c r="D85" s="556" t="e">
        <f t="shared" si="39"/>
        <v>#N/A</v>
      </c>
      <c r="E85" s="252" t="e">
        <f t="shared" si="40"/>
        <v>#N/A</v>
      </c>
      <c r="F85" s="556"/>
      <c r="G85" s="1088"/>
      <c r="I85" s="1154"/>
      <c r="J85" s="396"/>
      <c r="K85" s="252"/>
      <c r="L85" s="464" t="e">
        <f t="shared" si="41"/>
        <v>#N/A</v>
      </c>
      <c r="M85" s="411" t="e">
        <f t="shared" si="44"/>
        <v>#N/A</v>
      </c>
      <c r="N85" s="396"/>
      <c r="O85" s="1098"/>
      <c r="Q85" s="1160"/>
      <c r="R85" s="621" t="s">
        <v>548</v>
      </c>
      <c r="S85" s="489"/>
      <c r="T85" s="621" t="e">
        <f t="shared" si="43"/>
        <v>#N/A</v>
      </c>
      <c r="U85" s="489" t="s">
        <v>152</v>
      </c>
      <c r="V85" s="621"/>
      <c r="W85" s="1098"/>
    </row>
    <row r="86" spans="1:25" ht="29.25" thickTop="1" thickBot="1">
      <c r="A86" s="1087"/>
      <c r="B86" s="490"/>
      <c r="C86" s="490"/>
      <c r="D86" s="557" t="e">
        <f t="shared" si="39"/>
        <v>#N/A</v>
      </c>
      <c r="E86" s="490" t="e">
        <f t="shared" si="40"/>
        <v>#N/A</v>
      </c>
      <c r="F86" s="557"/>
      <c r="G86" s="1089"/>
      <c r="I86" s="1154"/>
      <c r="J86" s="574"/>
      <c r="K86" s="555"/>
      <c r="L86" s="464" t="e">
        <f t="shared" si="41"/>
        <v>#N/A</v>
      </c>
      <c r="M86" s="411" t="e">
        <f t="shared" si="44"/>
        <v>#N/A</v>
      </c>
      <c r="N86" s="396"/>
      <c r="O86" s="1098"/>
      <c r="Q86" s="1160"/>
      <c r="R86" s="621"/>
      <c r="S86" s="489"/>
      <c r="T86" s="621"/>
      <c r="U86" s="489"/>
      <c r="V86" s="622"/>
      <c r="W86" s="1098"/>
    </row>
    <row r="87" spans="1:25" ht="27.75">
      <c r="I87" s="1154"/>
      <c r="J87" s="396"/>
      <c r="K87" s="252"/>
      <c r="L87" s="464" t="e">
        <f t="shared" si="41"/>
        <v>#N/A</v>
      </c>
      <c r="M87" s="411" t="e">
        <f t="shared" si="44"/>
        <v>#N/A</v>
      </c>
      <c r="N87" s="396"/>
      <c r="O87" s="1098"/>
    </row>
    <row r="88" spans="1:25" ht="28.5" thickBot="1">
      <c r="I88" s="1096"/>
      <c r="J88" s="601"/>
      <c r="K88" s="505"/>
      <c r="L88" s="505"/>
      <c r="M88" s="505"/>
      <c r="N88" s="601"/>
      <c r="O88" s="1098"/>
    </row>
    <row r="90" spans="1:25" ht="17.25" thickBot="1"/>
    <row r="91" spans="1:25" ht="83.25">
      <c r="A91" s="1212" t="s">
        <v>581</v>
      </c>
      <c r="B91" s="603" t="s">
        <v>555</v>
      </c>
      <c r="C91" s="480">
        <v>75</v>
      </c>
      <c r="D91" s="551" t="e">
        <f>MROUND(INDEX($C:$C,MATCH(Z91,$AD:$AD,0))*C91/1000,3)</f>
        <v>#N/A</v>
      </c>
      <c r="E91" s="481" t="e">
        <f t="shared" ref="E91:E97" si="46">D91&amp;+"K"</f>
        <v>#N/A</v>
      </c>
      <c r="F91" s="600"/>
      <c r="G91" s="1081" t="s">
        <v>556</v>
      </c>
      <c r="J91" s="1647" t="s">
        <v>479</v>
      </c>
      <c r="K91" s="408" t="s">
        <v>435</v>
      </c>
      <c r="L91" s="408">
        <v>58</v>
      </c>
      <c r="M91" s="408" t="e">
        <f>MROUND(INDEX($C:$C,MATCH(AI91,$AD:$AD,0))*L91/1000,3)</f>
        <v>#N/A</v>
      </c>
      <c r="N91" s="408" t="e">
        <f t="shared" ref="N91:N100" si="47">M91&amp;+"K"</f>
        <v>#N/A</v>
      </c>
      <c r="O91" s="408"/>
      <c r="P91" s="1282" t="s">
        <v>480</v>
      </c>
      <c r="S91" s="802" t="s">
        <v>678</v>
      </c>
      <c r="T91" s="149" t="s">
        <v>101</v>
      </c>
      <c r="U91" s="227">
        <v>6</v>
      </c>
      <c r="V91" s="194" t="e">
        <f t="shared" ref="V91:V98" si="48">MROUND(INDEX($C:$C,MATCH(AR91,$AD:$AD,0))*U91/1000,1)</f>
        <v>#N/A</v>
      </c>
      <c r="W91" s="194" t="e">
        <f t="shared" ref="W91:W98" si="49">V91&amp;+"K"</f>
        <v>#N/A</v>
      </c>
      <c r="X91" s="149"/>
      <c r="Y91" s="804" t="s">
        <v>493</v>
      </c>
    </row>
    <row r="92" spans="1:25" ht="55.5">
      <c r="A92" s="1213"/>
      <c r="B92" s="484" t="s">
        <v>169</v>
      </c>
      <c r="C92" s="483">
        <v>30</v>
      </c>
      <c r="D92" s="546" t="e">
        <f>MROUND(INDEX($C:$C,MATCH(Z92,$AD:$AD,0))*C92/1000,3)</f>
        <v>#N/A</v>
      </c>
      <c r="E92" s="417" t="e">
        <f t="shared" si="46"/>
        <v>#N/A</v>
      </c>
      <c r="F92" s="546"/>
      <c r="G92" s="1098"/>
      <c r="J92" s="1280"/>
      <c r="K92" s="546" t="s">
        <v>567</v>
      </c>
      <c r="L92" s="417">
        <v>23</v>
      </c>
      <c r="M92" s="417" t="e">
        <f t="shared" ref="M92:M97" si="50">MROUND(INDEX($C:$C,MATCH(AI92,$AD:$AD,0))*L92/1000,1)</f>
        <v>#N/A</v>
      </c>
      <c r="N92" s="417" t="e">
        <f t="shared" si="47"/>
        <v>#N/A</v>
      </c>
      <c r="O92" s="417"/>
      <c r="P92" s="1283"/>
      <c r="S92" s="803"/>
      <c r="T92" s="217" t="s">
        <v>179</v>
      </c>
      <c r="U92" s="217">
        <v>33.5</v>
      </c>
      <c r="V92" s="146" t="e">
        <f t="shared" si="48"/>
        <v>#N/A</v>
      </c>
      <c r="W92" s="146" t="e">
        <f t="shared" si="49"/>
        <v>#N/A</v>
      </c>
      <c r="X92" s="146"/>
      <c r="Y92" s="805"/>
    </row>
    <row r="93" spans="1:25" ht="27.75">
      <c r="A93" s="1213"/>
      <c r="B93" s="484" t="s">
        <v>557</v>
      </c>
      <c r="C93" s="483">
        <v>6</v>
      </c>
      <c r="D93" s="546" t="e">
        <f>MROUND(INDEX($C:$C,MATCH(Z93,$AD:$AD,0))*C93/1000,3)</f>
        <v>#N/A</v>
      </c>
      <c r="E93" s="417" t="e">
        <f t="shared" si="46"/>
        <v>#N/A</v>
      </c>
      <c r="F93" s="546"/>
      <c r="G93" s="1098"/>
      <c r="J93" s="1280"/>
      <c r="K93" s="488" t="s">
        <v>124</v>
      </c>
      <c r="L93" s="488">
        <v>11</v>
      </c>
      <c r="M93" s="417" t="e">
        <f t="shared" si="50"/>
        <v>#N/A</v>
      </c>
      <c r="N93" s="417" t="e">
        <f t="shared" si="47"/>
        <v>#N/A</v>
      </c>
      <c r="O93" s="417"/>
      <c r="P93" s="1283"/>
      <c r="S93" s="803"/>
      <c r="T93" s="217" t="s">
        <v>212</v>
      </c>
      <c r="U93" s="217">
        <v>1</v>
      </c>
      <c r="V93" s="146" t="e">
        <f t="shared" si="48"/>
        <v>#N/A</v>
      </c>
      <c r="W93" s="146" t="e">
        <f t="shared" si="49"/>
        <v>#N/A</v>
      </c>
      <c r="X93" s="146"/>
      <c r="Y93" s="805"/>
    </row>
    <row r="94" spans="1:25" ht="55.5">
      <c r="A94" s="1213"/>
      <c r="B94" s="484" t="s">
        <v>143</v>
      </c>
      <c r="C94" s="483">
        <v>15</v>
      </c>
      <c r="D94" s="546" t="e">
        <f>MROUND(INDEX($C:$C,MATCH(Z94,$AD:$AD,0))*C94/1000,3)</f>
        <v>#N/A</v>
      </c>
      <c r="E94" s="417" t="e">
        <f t="shared" si="46"/>
        <v>#N/A</v>
      </c>
      <c r="F94" s="546"/>
      <c r="G94" s="1098"/>
      <c r="J94" s="1280"/>
      <c r="K94" s="488" t="s">
        <v>174</v>
      </c>
      <c r="L94" s="417">
        <v>6</v>
      </c>
      <c r="M94" s="488" t="e">
        <f t="shared" si="50"/>
        <v>#N/A</v>
      </c>
      <c r="N94" s="488" t="e">
        <f t="shared" si="47"/>
        <v>#N/A</v>
      </c>
      <c r="O94" s="488"/>
      <c r="P94" s="1185"/>
      <c r="S94" s="803"/>
      <c r="T94" s="196" t="s">
        <v>188</v>
      </c>
      <c r="U94" s="196">
        <v>4.5</v>
      </c>
      <c r="V94" s="196" t="e">
        <f t="shared" si="48"/>
        <v>#N/A</v>
      </c>
      <c r="W94" s="196" t="e">
        <f t="shared" si="49"/>
        <v>#N/A</v>
      </c>
      <c r="X94" s="152"/>
      <c r="Y94" s="805"/>
    </row>
    <row r="95" spans="1:25" ht="55.5">
      <c r="A95" s="1213"/>
      <c r="B95" s="484" t="s">
        <v>148</v>
      </c>
      <c r="C95" s="483">
        <v>7</v>
      </c>
      <c r="D95" s="546" t="e">
        <f>MROUND(INDEX($C:$C,MATCH(Z95,$AD:$AD,0))*C95/1000,1)</f>
        <v>#N/A</v>
      </c>
      <c r="E95" s="417" t="e">
        <f t="shared" si="46"/>
        <v>#N/A</v>
      </c>
      <c r="F95" s="546"/>
      <c r="G95" s="1098"/>
      <c r="J95" s="1280"/>
      <c r="K95" s="488" t="s">
        <v>126</v>
      </c>
      <c r="L95" s="417">
        <v>0.4</v>
      </c>
      <c r="M95" s="417" t="e">
        <f t="shared" si="50"/>
        <v>#N/A</v>
      </c>
      <c r="N95" s="417" t="e">
        <f t="shared" si="47"/>
        <v>#N/A</v>
      </c>
      <c r="O95" s="488"/>
      <c r="P95" s="1185"/>
      <c r="S95" s="803"/>
      <c r="T95" s="196"/>
      <c r="U95" s="230"/>
      <c r="V95" s="230" t="e">
        <f t="shared" si="48"/>
        <v>#N/A</v>
      </c>
      <c r="W95" s="230" t="e">
        <f t="shared" si="49"/>
        <v>#N/A</v>
      </c>
      <c r="X95" s="152"/>
      <c r="Y95" s="805"/>
    </row>
    <row r="96" spans="1:25" ht="55.5">
      <c r="A96" s="1213"/>
      <c r="B96" s="635" t="s">
        <v>332</v>
      </c>
      <c r="C96" s="485">
        <v>1.5</v>
      </c>
      <c r="D96" s="571" t="e">
        <f>MROUND(INDEX($C:$C,MATCH(Z96,$AD:$AD,0))*C96/1000,1)</f>
        <v>#N/A</v>
      </c>
      <c r="E96" s="488" t="e">
        <f t="shared" si="46"/>
        <v>#N/A</v>
      </c>
      <c r="F96" s="607"/>
      <c r="G96" s="1098"/>
      <c r="J96" s="1280"/>
      <c r="K96" s="488" t="s">
        <v>193</v>
      </c>
      <c r="L96" s="488">
        <v>2</v>
      </c>
      <c r="M96" s="488" t="e">
        <f t="shared" si="50"/>
        <v>#N/A</v>
      </c>
      <c r="N96" s="488" t="e">
        <f t="shared" si="47"/>
        <v>#N/A</v>
      </c>
      <c r="O96" s="488"/>
      <c r="P96" s="1185"/>
      <c r="S96" s="803"/>
      <c r="T96" s="196"/>
      <c r="U96" s="230"/>
      <c r="V96" s="230" t="e">
        <f t="shared" si="48"/>
        <v>#N/A</v>
      </c>
      <c r="W96" s="230" t="e">
        <f t="shared" si="49"/>
        <v>#N/A</v>
      </c>
      <c r="X96" s="152"/>
      <c r="Y96" s="805"/>
    </row>
    <row r="97" spans="1:25" ht="55.5">
      <c r="A97" s="1213"/>
      <c r="B97" s="635"/>
      <c r="C97" s="483"/>
      <c r="D97" s="546" t="e">
        <f>MROUND(INDEX($C:$C,MATCH(Z97,$AD:$AD,0))*C97/1000,1)</f>
        <v>#N/A</v>
      </c>
      <c r="E97" s="417" t="e">
        <f t="shared" si="46"/>
        <v>#N/A</v>
      </c>
      <c r="F97" s="607"/>
      <c r="G97" s="1098"/>
      <c r="J97" s="1280"/>
      <c r="K97" s="488" t="s">
        <v>181</v>
      </c>
      <c r="L97" s="417">
        <v>4.5</v>
      </c>
      <c r="M97" s="417" t="e">
        <f t="shared" si="50"/>
        <v>#N/A</v>
      </c>
      <c r="N97" s="417" t="e">
        <f t="shared" si="47"/>
        <v>#N/A</v>
      </c>
      <c r="O97" s="488"/>
      <c r="P97" s="1185"/>
      <c r="S97" s="803"/>
      <c r="T97" s="196"/>
      <c r="U97" s="230"/>
      <c r="V97" s="230" t="e">
        <f t="shared" si="48"/>
        <v>#N/A</v>
      </c>
      <c r="W97" s="230" t="e">
        <f t="shared" si="49"/>
        <v>#N/A</v>
      </c>
      <c r="X97" s="152"/>
      <c r="Y97" s="805"/>
    </row>
    <row r="98" spans="1:25" ht="87" thickBot="1">
      <c r="A98" s="1213"/>
      <c r="B98" s="636" t="s">
        <v>582</v>
      </c>
      <c r="C98" s="252">
        <v>1</v>
      </c>
      <c r="D98" s="252" t="e">
        <f>MROUND(INDEX($C:$C,MATCH(Z98,$AD:$AD,0))*C98/1000,1)</f>
        <v>#N/A</v>
      </c>
      <c r="E98" s="252" t="e">
        <f t="shared" ref="E98" si="51">MROUND(D98,1)&amp;+"K"</f>
        <v>#N/A</v>
      </c>
      <c r="F98" s="607"/>
      <c r="G98" s="1098"/>
      <c r="J98" s="1280"/>
      <c r="K98" s="646" t="s">
        <v>586</v>
      </c>
      <c r="L98" s="417">
        <v>0.3</v>
      </c>
      <c r="M98" s="417" t="e">
        <f>MROUND(INDEX($C:$C,MATCH(AI98,$AD:$AD,0))*L98/1000,0.1)</f>
        <v>#N/A</v>
      </c>
      <c r="N98" s="417" t="e">
        <f t="shared" si="47"/>
        <v>#N/A</v>
      </c>
      <c r="O98" s="488"/>
      <c r="P98" s="1185"/>
      <c r="S98" s="803"/>
      <c r="T98" s="219"/>
      <c r="U98" s="231"/>
      <c r="V98" s="231" t="e">
        <f t="shared" si="48"/>
        <v>#N/A</v>
      </c>
      <c r="W98" s="231" t="e">
        <f t="shared" si="49"/>
        <v>#N/A</v>
      </c>
      <c r="X98" s="152"/>
      <c r="Y98" s="805"/>
    </row>
    <row r="99" spans="1:25" ht="28.5" thickBot="1">
      <c r="A99" s="1213"/>
      <c r="B99" s="637"/>
      <c r="C99" s="486"/>
      <c r="D99" s="622" t="e">
        <f>MROUND(INDEX($C:$C,MATCH(Z99,$AD:$AD,0))*C99/1000,1)</f>
        <v>#N/A</v>
      </c>
      <c r="E99" s="487" t="e">
        <f t="shared" ref="E99" si="52">D99&amp;+"K"</f>
        <v>#N/A</v>
      </c>
      <c r="F99" s="607"/>
      <c r="G99" s="1098"/>
      <c r="J99" s="1280"/>
      <c r="K99" s="488"/>
      <c r="L99" s="488"/>
      <c r="M99" s="488" t="e">
        <f t="shared" ref="M99:M100" si="53">MROUND(INDEX($C:$C,MATCH(AI99,$AD:$AD,0))*L99/1000,1)</f>
        <v>#N/A</v>
      </c>
      <c r="N99" s="488" t="e">
        <f t="shared" si="47"/>
        <v>#N/A</v>
      </c>
      <c r="O99" s="488"/>
      <c r="P99" s="1185"/>
    </row>
    <row r="100" spans="1:25" ht="27" thickBot="1">
      <c r="J100" s="1281"/>
      <c r="K100" s="489"/>
      <c r="L100" s="489"/>
      <c r="M100" s="489" t="e">
        <f t="shared" si="53"/>
        <v>#N/A</v>
      </c>
      <c r="N100" s="489" t="e">
        <f t="shared" si="47"/>
        <v>#N/A</v>
      </c>
      <c r="O100" s="487"/>
      <c r="P100" s="1185"/>
    </row>
    <row r="102" spans="1:25" ht="17.25" thickBot="1"/>
    <row r="103" spans="1:25" ht="56.25" thickTop="1">
      <c r="A103" s="1117" t="s">
        <v>550</v>
      </c>
      <c r="B103" s="547" t="s">
        <v>551</v>
      </c>
      <c r="C103" s="462">
        <v>26</v>
      </c>
      <c r="D103" s="462" t="e">
        <f t="shared" ref="D103:D107" si="54">MROUND(INDEX($C:$C,MATCH(Z103,$AD:$AD,0))*C103/1000,1)</f>
        <v>#N/A</v>
      </c>
      <c r="E103" s="481" t="e">
        <f t="shared" ref="E103:E112" si="55">D103&amp;+"K"</f>
        <v>#N/A</v>
      </c>
      <c r="F103" s="462"/>
      <c r="G103" s="1184" t="s">
        <v>481</v>
      </c>
      <c r="K103" s="1117" t="s">
        <v>783</v>
      </c>
      <c r="L103" s="691" t="s">
        <v>785</v>
      </c>
      <c r="M103" s="691">
        <v>11</v>
      </c>
      <c r="N103" s="462" t="e">
        <f t="shared" ref="N103:N107" si="56">MROUND(INDEX($C:$C,MATCH(AJ103,$AD:$AD,0))*M103/1000,1)</f>
        <v>#N/A</v>
      </c>
      <c r="O103" s="481" t="e">
        <f t="shared" ref="O103:O112" si="57">N103&amp;+"K"</f>
        <v>#N/A</v>
      </c>
      <c r="P103" s="462"/>
      <c r="Q103" s="1081" t="s">
        <v>702</v>
      </c>
      <c r="S103" s="1136" t="s">
        <v>795</v>
      </c>
      <c r="T103" s="1642" t="s">
        <v>583</v>
      </c>
      <c r="U103" s="1643"/>
      <c r="V103" s="1643"/>
      <c r="W103" s="1644"/>
      <c r="X103" s="560"/>
      <c r="Y103" s="1285" t="s">
        <v>487</v>
      </c>
    </row>
    <row r="104" spans="1:25" ht="56.25">
      <c r="A104" s="1280"/>
      <c r="B104" s="548" t="s">
        <v>552</v>
      </c>
      <c r="C104" s="511">
        <v>28</v>
      </c>
      <c r="D104" s="252" t="e">
        <f t="shared" si="54"/>
        <v>#N/A</v>
      </c>
      <c r="E104" s="417" t="e">
        <f t="shared" si="55"/>
        <v>#N/A</v>
      </c>
      <c r="F104" s="252"/>
      <c r="G104" s="1185"/>
      <c r="K104" s="1280"/>
      <c r="L104" s="693" t="s">
        <v>791</v>
      </c>
      <c r="M104" s="212">
        <v>20</v>
      </c>
      <c r="N104" s="252" t="e">
        <f t="shared" si="56"/>
        <v>#N/A</v>
      </c>
      <c r="O104" s="417" t="e">
        <f t="shared" si="57"/>
        <v>#N/A</v>
      </c>
      <c r="P104" s="252"/>
      <c r="Q104" s="1185"/>
      <c r="S104" s="1086"/>
      <c r="T104" s="561" t="s">
        <v>488</v>
      </c>
      <c r="U104" s="562"/>
      <c r="V104" s="562"/>
      <c r="W104" s="563" t="s">
        <v>462</v>
      </c>
      <c r="X104" s="564"/>
      <c r="Y104" s="1297"/>
    </row>
    <row r="105" spans="1:25" ht="111">
      <c r="A105" s="1280"/>
      <c r="B105" s="548" t="s">
        <v>372</v>
      </c>
      <c r="C105" s="511">
        <v>6</v>
      </c>
      <c r="D105" s="252" t="e">
        <f t="shared" si="54"/>
        <v>#N/A</v>
      </c>
      <c r="E105" s="417" t="s">
        <v>554</v>
      </c>
      <c r="F105" s="252"/>
      <c r="G105" s="1185"/>
      <c r="K105" s="1280"/>
      <c r="L105" s="212" t="s">
        <v>358</v>
      </c>
      <c r="M105" s="212">
        <v>25</v>
      </c>
      <c r="N105" s="252" t="e">
        <f t="shared" si="56"/>
        <v>#N/A</v>
      </c>
      <c r="O105" s="417" t="s">
        <v>554</v>
      </c>
      <c r="P105" s="252"/>
      <c r="Q105" s="1185"/>
      <c r="S105" s="1086"/>
      <c r="T105" s="417" t="s">
        <v>522</v>
      </c>
      <c r="U105" s="411"/>
      <c r="V105" s="411"/>
      <c r="W105" s="411" t="s">
        <v>584</v>
      </c>
      <c r="X105" s="565"/>
      <c r="Y105" s="1297"/>
    </row>
    <row r="106" spans="1:25" ht="27.75">
      <c r="A106" s="1280"/>
      <c r="B106" s="396" t="s">
        <v>330</v>
      </c>
      <c r="C106" s="252">
        <v>6</v>
      </c>
      <c r="D106" s="252" t="e">
        <f t="shared" si="54"/>
        <v>#N/A</v>
      </c>
      <c r="E106" s="252" t="e">
        <f t="shared" ref="E106" si="58">D106&amp;+"K"</f>
        <v>#N/A</v>
      </c>
      <c r="F106" s="252"/>
      <c r="G106" s="1185"/>
      <c r="K106" s="1280"/>
      <c r="L106" s="212" t="s">
        <v>786</v>
      </c>
      <c r="M106" s="212">
        <v>5</v>
      </c>
      <c r="N106" s="252" t="e">
        <f t="shared" si="56"/>
        <v>#N/A</v>
      </c>
      <c r="O106" s="252" t="e">
        <f t="shared" ref="O106:O107" si="59">N106&amp;+"K"</f>
        <v>#N/A</v>
      </c>
      <c r="P106" s="252"/>
      <c r="Q106" s="1185"/>
      <c r="S106" s="1086"/>
      <c r="T106" s="417"/>
      <c r="U106" s="411"/>
      <c r="V106" s="411" t="e">
        <f t="shared" ref="V106:V114" si="60">MROUND(INDEX($C:$C,MATCH(AR106,$AD:$AD,0))*U106/1000,1)</f>
        <v>#N/A</v>
      </c>
      <c r="W106" s="411" t="e">
        <f t="shared" ref="W106:W114" si="61">V106&amp;+"K"</f>
        <v>#N/A</v>
      </c>
      <c r="X106" s="565"/>
      <c r="Y106" s="1297"/>
    </row>
    <row r="107" spans="1:25" ht="83.25">
      <c r="A107" s="1280"/>
      <c r="B107" s="396" t="s">
        <v>553</v>
      </c>
      <c r="C107" s="252">
        <v>0.2</v>
      </c>
      <c r="D107" s="252" t="e">
        <f t="shared" si="54"/>
        <v>#N/A</v>
      </c>
      <c r="E107" s="252" t="s">
        <v>152</v>
      </c>
      <c r="F107" s="252"/>
      <c r="G107" s="1185"/>
      <c r="K107" s="1280"/>
      <c r="L107" s="692" t="s">
        <v>787</v>
      </c>
      <c r="M107" s="692">
        <v>1</v>
      </c>
      <c r="N107" s="154" t="e">
        <f t="shared" si="56"/>
        <v>#N/A</v>
      </c>
      <c r="O107" s="154" t="e">
        <f t="shared" si="59"/>
        <v>#N/A</v>
      </c>
      <c r="P107" s="252"/>
      <c r="Q107" s="1185"/>
      <c r="S107" s="1086"/>
      <c r="T107" s="417"/>
      <c r="U107" s="411"/>
      <c r="V107" s="411" t="e">
        <f t="shared" si="60"/>
        <v>#N/A</v>
      </c>
      <c r="W107" s="411" t="e">
        <f t="shared" si="61"/>
        <v>#N/A</v>
      </c>
      <c r="X107" s="565"/>
      <c r="Y107" s="1297"/>
    </row>
    <row r="108" spans="1:25" ht="55.5">
      <c r="A108" s="1280"/>
      <c r="B108" s="396"/>
      <c r="C108" s="252"/>
      <c r="D108" s="252"/>
      <c r="E108" s="252"/>
      <c r="F108" s="252"/>
      <c r="G108" s="1185"/>
      <c r="K108" s="1280"/>
      <c r="L108" s="92" t="s">
        <v>788</v>
      </c>
      <c r="M108" s="212"/>
      <c r="N108" s="152"/>
      <c r="O108" s="152" t="s">
        <v>789</v>
      </c>
      <c r="P108" s="252"/>
      <c r="Q108" s="1185"/>
      <c r="S108" s="1086"/>
      <c r="T108" s="252"/>
      <c r="U108" s="411"/>
      <c r="V108" s="411" t="e">
        <f t="shared" si="60"/>
        <v>#N/A</v>
      </c>
      <c r="W108" s="411" t="e">
        <f t="shared" si="61"/>
        <v>#N/A</v>
      </c>
      <c r="X108" s="565"/>
      <c r="Y108" s="1297"/>
    </row>
    <row r="109" spans="1:25" ht="26.25">
      <c r="A109" s="1280"/>
      <c r="B109" s="252"/>
      <c r="C109" s="252"/>
      <c r="D109" s="252" t="e">
        <f>MROUND(INDEX($C:$C,MATCH(Z109,$AD:$AD,0))*C109/1000,1)</f>
        <v>#N/A</v>
      </c>
      <c r="E109" s="252" t="e">
        <f t="shared" si="55"/>
        <v>#N/A</v>
      </c>
      <c r="F109" s="252"/>
      <c r="G109" s="1185"/>
      <c r="K109" s="1280"/>
      <c r="L109" s="252"/>
      <c r="M109" s="252"/>
      <c r="N109" s="252" t="e">
        <f>MROUND(INDEX($C:$C,MATCH(AJ109,$AD:$AD,0))*M109/1000,1)</f>
        <v>#N/A</v>
      </c>
      <c r="O109" s="252" t="e">
        <f t="shared" si="57"/>
        <v>#N/A</v>
      </c>
      <c r="P109" s="252"/>
      <c r="Q109" s="1185"/>
      <c r="S109" s="1086"/>
      <c r="T109" s="252"/>
      <c r="U109" s="411"/>
      <c r="V109" s="411" t="e">
        <f t="shared" si="60"/>
        <v>#N/A</v>
      </c>
      <c r="W109" s="411" t="e">
        <f t="shared" si="61"/>
        <v>#N/A</v>
      </c>
      <c r="X109" s="565"/>
      <c r="Y109" s="1297"/>
    </row>
    <row r="110" spans="1:25" ht="26.25">
      <c r="A110" s="1280"/>
      <c r="B110" s="252"/>
      <c r="C110" s="252"/>
      <c r="D110" s="252" t="e">
        <f>MROUND(INDEX($C:$C,MATCH(Z110,$AD:$AD,0))*C110/1000,1)</f>
        <v>#N/A</v>
      </c>
      <c r="E110" s="252" t="e">
        <f t="shared" si="55"/>
        <v>#N/A</v>
      </c>
      <c r="F110" s="252"/>
      <c r="G110" s="1185"/>
      <c r="K110" s="1280"/>
      <c r="L110" s="252"/>
      <c r="M110" s="252"/>
      <c r="N110" s="252" t="e">
        <f>MROUND(INDEX($C:$C,MATCH(AJ110,$AD:$AD,0))*M110/1000,1)</f>
        <v>#N/A</v>
      </c>
      <c r="O110" s="252" t="e">
        <f t="shared" si="57"/>
        <v>#N/A</v>
      </c>
      <c r="P110" s="252"/>
      <c r="Q110" s="1185"/>
      <c r="S110" s="1086"/>
      <c r="T110" s="252"/>
      <c r="U110" s="411"/>
      <c r="V110" s="411" t="e">
        <f t="shared" si="60"/>
        <v>#N/A</v>
      </c>
      <c r="W110" s="411" t="e">
        <f t="shared" si="61"/>
        <v>#N/A</v>
      </c>
      <c r="X110" s="565"/>
      <c r="Y110" s="1297"/>
    </row>
    <row r="111" spans="1:25" ht="26.25">
      <c r="A111" s="1280"/>
      <c r="B111" s="252"/>
      <c r="C111" s="252"/>
      <c r="D111" s="252" t="e">
        <f>MROUND(INDEX($C:$C,MATCH(Z111,$AD:$AD,0))*C111/1000,1)</f>
        <v>#N/A</v>
      </c>
      <c r="E111" s="252" t="e">
        <f t="shared" si="55"/>
        <v>#N/A</v>
      </c>
      <c r="F111" s="252"/>
      <c r="G111" s="1185"/>
      <c r="K111" s="1280"/>
      <c r="L111" s="252"/>
      <c r="M111" s="252"/>
      <c r="N111" s="252" t="e">
        <f>MROUND(INDEX($C:$C,MATCH(AJ111,$AD:$AD,0))*M111/1000,1)</f>
        <v>#N/A</v>
      </c>
      <c r="O111" s="252" t="e">
        <f t="shared" si="57"/>
        <v>#N/A</v>
      </c>
      <c r="P111" s="252"/>
      <c r="Q111" s="1185"/>
      <c r="S111" s="1086"/>
      <c r="T111" s="252"/>
      <c r="U111" s="411"/>
      <c r="V111" s="411" t="e">
        <f t="shared" si="60"/>
        <v>#N/A</v>
      </c>
      <c r="W111" s="411" t="e">
        <f t="shared" si="61"/>
        <v>#N/A</v>
      </c>
      <c r="X111" s="565"/>
      <c r="Y111" s="1297"/>
    </row>
    <row r="112" spans="1:25" ht="27" thickBot="1">
      <c r="A112" s="1281"/>
      <c r="B112" s="252"/>
      <c r="C112" s="252"/>
      <c r="D112" s="252" t="e">
        <f>MROUND(INDEX($C:$C,MATCH(Z112,$AD:$AD,0))*C112/1000,1)</f>
        <v>#N/A</v>
      </c>
      <c r="E112" s="252" t="e">
        <f t="shared" si="55"/>
        <v>#N/A</v>
      </c>
      <c r="F112" s="549"/>
      <c r="G112" s="1202"/>
      <c r="K112" s="1281"/>
      <c r="L112" s="252"/>
      <c r="M112" s="252"/>
      <c r="N112" s="252" t="e">
        <f>MROUND(INDEX($C:$C,MATCH(AJ112,$AD:$AD,0))*M112/1000,1)</f>
        <v>#N/A</v>
      </c>
      <c r="O112" s="252" t="e">
        <f t="shared" si="57"/>
        <v>#N/A</v>
      </c>
      <c r="P112" s="549"/>
      <c r="Q112" s="1202"/>
      <c r="S112" s="1086"/>
      <c r="T112" s="252"/>
      <c r="U112" s="411"/>
      <c r="V112" s="411" t="e">
        <f t="shared" si="60"/>
        <v>#N/A</v>
      </c>
      <c r="W112" s="411" t="e">
        <f t="shared" si="61"/>
        <v>#N/A</v>
      </c>
      <c r="X112" s="565"/>
      <c r="Y112" s="1297"/>
    </row>
    <row r="113" spans="1:25" ht="26.25">
      <c r="S113" s="1086"/>
      <c r="T113" s="252"/>
      <c r="U113" s="411"/>
      <c r="V113" s="411" t="e">
        <f t="shared" si="60"/>
        <v>#N/A</v>
      </c>
      <c r="W113" s="411" t="e">
        <f t="shared" si="61"/>
        <v>#N/A</v>
      </c>
      <c r="X113" s="565"/>
      <c r="Y113" s="1297"/>
    </row>
    <row r="114" spans="1:25" ht="27" thickBot="1">
      <c r="S114" s="1121"/>
      <c r="T114" s="555"/>
      <c r="U114" s="555"/>
      <c r="V114" s="555" t="e">
        <f t="shared" si="60"/>
        <v>#N/A</v>
      </c>
      <c r="W114" s="496" t="e">
        <f t="shared" si="61"/>
        <v>#N/A</v>
      </c>
      <c r="X114" s="555"/>
      <c r="Y114" s="1298"/>
    </row>
    <row r="119" spans="1:25" ht="17.25" thickBot="1"/>
    <row r="120" spans="1:25" ht="56.25" thickTop="1">
      <c r="A120" s="1632" t="s">
        <v>280</v>
      </c>
      <c r="B120" s="1634" t="e">
        <f>"雞翅每人1個("&amp;+#REF!-10&amp;"個)"</f>
        <v>#REF!</v>
      </c>
      <c r="C120" s="1635"/>
      <c r="D120" s="1635"/>
      <c r="E120" s="1636"/>
      <c r="F120" s="455"/>
      <c r="G120" s="1539" t="s">
        <v>245</v>
      </c>
      <c r="I120" s="1637" t="s">
        <v>496</v>
      </c>
      <c r="J120" s="569" t="s">
        <v>190</v>
      </c>
      <c r="K120" s="569">
        <v>94</v>
      </c>
      <c r="L120" s="570" t="e">
        <f>MROUND(INDEX($C:$C,MATCH(AH120,$AD:$AD,0))*K120/1000,1)</f>
        <v>#N/A</v>
      </c>
      <c r="M120" s="502" t="e">
        <f>L120&amp;+"K"</f>
        <v>#N/A</v>
      </c>
      <c r="N120" s="408"/>
      <c r="O120" s="1282" t="s">
        <v>497</v>
      </c>
      <c r="Q120" s="1120" t="s">
        <v>499</v>
      </c>
      <c r="R120" s="481" t="s">
        <v>309</v>
      </c>
      <c r="S120" s="481">
        <v>36</v>
      </c>
      <c r="T120" s="481" t="e">
        <f>MROUND(INDEX($C:$C,MATCH(AP120,$AD:$AD,0))*S120/1000,3)</f>
        <v>#N/A</v>
      </c>
      <c r="U120" s="481" t="e">
        <f>T120&amp;+"K"</f>
        <v>#N/A</v>
      </c>
      <c r="V120" s="481"/>
      <c r="W120" s="1184" t="s">
        <v>500</v>
      </c>
    </row>
    <row r="121" spans="1:25" ht="55.5">
      <c r="A121" s="1629"/>
      <c r="B121" s="413" t="s">
        <v>244</v>
      </c>
      <c r="C121" s="456"/>
      <c r="D121" s="456" t="e">
        <f>MROUND(INDEX($C:$C,MATCH(Z121,$AD:$AD,0))*C121/1000,1)</f>
        <v>#N/A</v>
      </c>
      <c r="E121" s="456" t="s">
        <v>312</v>
      </c>
      <c r="F121" s="457"/>
      <c r="G121" s="1540"/>
      <c r="I121" s="1638"/>
      <c r="J121" s="488" t="s">
        <v>123</v>
      </c>
      <c r="K121" s="488">
        <v>22</v>
      </c>
      <c r="L121" s="417" t="e">
        <f>MROUND(INDEX($C:$C,MATCH(AH121,$AD:$AD,0))*K121/1000,3)</f>
        <v>#N/A</v>
      </c>
      <c r="M121" s="417" t="e">
        <f t="shared" ref="M121:M129" si="62">L121&amp;+"K"</f>
        <v>#N/A</v>
      </c>
      <c r="N121" s="488"/>
      <c r="O121" s="1283"/>
      <c r="Q121" s="1086"/>
      <c r="R121" s="566" t="s">
        <v>458</v>
      </c>
      <c r="S121" s="566">
        <v>26</v>
      </c>
      <c r="T121" s="566" t="e">
        <f>MROUND(INDEX($C:$C,MATCH(AP121,$AD:$AD,0))*S121/1000,3)</f>
        <v>#N/A</v>
      </c>
      <c r="U121" s="566" t="e">
        <f t="shared" ref="U121:U128" si="63">T121&amp;+"K"</f>
        <v>#N/A</v>
      </c>
      <c r="V121" s="566"/>
      <c r="W121" s="1185"/>
    </row>
    <row r="122" spans="1:25" ht="55.5">
      <c r="A122" s="1629"/>
      <c r="B122" s="413" t="s">
        <v>268</v>
      </c>
      <c r="C122" s="456"/>
      <c r="D122" s="456"/>
      <c r="E122" s="456" t="s">
        <v>368</v>
      </c>
      <c r="F122" s="457"/>
      <c r="G122" s="1540"/>
      <c r="I122" s="1638"/>
      <c r="J122" s="571" t="s">
        <v>568</v>
      </c>
      <c r="K122" s="488">
        <v>20</v>
      </c>
      <c r="L122" s="488" t="e">
        <f>MROUND(INDEX($C:$C,MATCH(AH122,$AD:$AD,0))*K122/1000,3)</f>
        <v>#N/A</v>
      </c>
      <c r="M122" s="488" t="e">
        <f t="shared" si="62"/>
        <v>#N/A</v>
      </c>
      <c r="N122" s="488"/>
      <c r="O122" s="1185"/>
      <c r="Q122" s="1086"/>
      <c r="R122" s="566" t="s">
        <v>459</v>
      </c>
      <c r="S122" s="566">
        <v>4.5</v>
      </c>
      <c r="T122" s="566" t="e">
        <f>MROUND(INDEX($C:$C,MATCH(AP122,$AD:$AD,0))*S122/1000,3)</f>
        <v>#N/A</v>
      </c>
      <c r="U122" s="566" t="e">
        <f t="shared" si="63"/>
        <v>#N/A</v>
      </c>
      <c r="V122" s="566"/>
      <c r="W122" s="1185"/>
    </row>
    <row r="123" spans="1:25" ht="58.5">
      <c r="A123" s="1629"/>
      <c r="B123" s="458" t="s">
        <v>443</v>
      </c>
      <c r="C123" s="456"/>
      <c r="D123" s="456" t="e">
        <f t="shared" ref="D123:D130" si="64">MROUND(INDEX($C:$C,MATCH(Z123,$AD:$AD,0))*C123/1000,1)</f>
        <v>#N/A</v>
      </c>
      <c r="E123" s="456" t="s">
        <v>590</v>
      </c>
      <c r="F123" s="457"/>
      <c r="G123" s="1540"/>
      <c r="I123" s="1639" t="s">
        <v>498</v>
      </c>
      <c r="J123" s="488" t="s">
        <v>192</v>
      </c>
      <c r="K123" s="488">
        <v>15</v>
      </c>
      <c r="L123" s="488" t="e">
        <f t="shared" ref="L123:L129" si="65">MROUND(INDEX($C:$C,MATCH(AH123,$AD:$AD,0))*K123/1000,1)</f>
        <v>#N/A</v>
      </c>
      <c r="M123" s="488" t="e">
        <f t="shared" si="62"/>
        <v>#N/A</v>
      </c>
      <c r="N123" s="488"/>
      <c r="O123" s="1185"/>
      <c r="Q123" s="1086"/>
      <c r="R123" s="566" t="s">
        <v>501</v>
      </c>
      <c r="S123" s="566">
        <v>10</v>
      </c>
      <c r="T123" s="566" t="e">
        <f>MROUND(INDEX($C:$C,MATCH(AP123,$AD:$AD,0))*S123/1000,1)</f>
        <v>#N/A</v>
      </c>
      <c r="U123" s="566" t="e">
        <f t="shared" si="63"/>
        <v>#N/A</v>
      </c>
      <c r="V123" s="566"/>
      <c r="W123" s="1185"/>
    </row>
    <row r="124" spans="1:25" ht="55.5">
      <c r="A124" s="1629"/>
      <c r="B124" s="423"/>
      <c r="C124" s="456"/>
      <c r="D124" s="456" t="e">
        <f t="shared" si="64"/>
        <v>#N/A</v>
      </c>
      <c r="E124" s="456" t="e">
        <f t="shared" ref="E124:E130" si="66">D124&amp;+"K"</f>
        <v>#N/A</v>
      </c>
      <c r="F124" s="457"/>
      <c r="G124" s="1540"/>
      <c r="I124" s="1640"/>
      <c r="J124" s="488" t="s">
        <v>174</v>
      </c>
      <c r="K124" s="488">
        <v>5</v>
      </c>
      <c r="L124" s="488" t="e">
        <f t="shared" si="65"/>
        <v>#N/A</v>
      </c>
      <c r="M124" s="488" t="e">
        <f t="shared" si="62"/>
        <v>#N/A</v>
      </c>
      <c r="N124" s="488"/>
      <c r="O124" s="1185"/>
      <c r="Q124" s="1086"/>
      <c r="R124" s="566" t="s">
        <v>336</v>
      </c>
      <c r="S124" s="566">
        <v>21.5</v>
      </c>
      <c r="T124" s="566" t="e">
        <f>MROUND(INDEX($C:$C,MATCH(AP124,$AD:$AD,0))*S124/1000,1)</f>
        <v>#N/A</v>
      </c>
      <c r="U124" s="566" t="e">
        <f t="shared" si="63"/>
        <v>#N/A</v>
      </c>
      <c r="V124" s="566"/>
      <c r="W124" s="1185"/>
    </row>
    <row r="125" spans="1:25" ht="58.5">
      <c r="A125" s="1629"/>
      <c r="B125" s="423"/>
      <c r="C125" s="456"/>
      <c r="D125" s="456" t="e">
        <f t="shared" si="64"/>
        <v>#N/A</v>
      </c>
      <c r="E125" s="456" t="e">
        <f t="shared" si="66"/>
        <v>#N/A</v>
      </c>
      <c r="F125" s="457"/>
      <c r="G125" s="1540"/>
      <c r="I125" s="1640"/>
      <c r="J125" s="488" t="s">
        <v>181</v>
      </c>
      <c r="K125" s="488">
        <v>4.5</v>
      </c>
      <c r="L125" s="489" t="e">
        <f t="shared" si="65"/>
        <v>#N/A</v>
      </c>
      <c r="M125" s="488" t="e">
        <f t="shared" si="62"/>
        <v>#N/A</v>
      </c>
      <c r="N125" s="488"/>
      <c r="O125" s="1185"/>
      <c r="Q125" s="1086"/>
      <c r="R125" s="573" t="s">
        <v>502</v>
      </c>
      <c r="S125" s="566">
        <v>11</v>
      </c>
      <c r="T125" s="566" t="e">
        <f>MROUND(INDEX($C:$C,MATCH(AP125,$AD:$AD,0))*S125/1000,3)</f>
        <v>#N/A</v>
      </c>
      <c r="U125" s="566" t="e">
        <f t="shared" si="63"/>
        <v>#N/A</v>
      </c>
      <c r="V125" s="566"/>
      <c r="W125" s="1185"/>
    </row>
    <row r="126" spans="1:25" ht="56.25" thickBot="1">
      <c r="A126" s="1629"/>
      <c r="B126" s="423"/>
      <c r="C126" s="456"/>
      <c r="D126" s="456" t="e">
        <f t="shared" si="64"/>
        <v>#N/A</v>
      </c>
      <c r="E126" s="456" t="e">
        <f t="shared" si="66"/>
        <v>#N/A</v>
      </c>
      <c r="F126" s="457"/>
      <c r="G126" s="1540"/>
      <c r="I126" s="1641"/>
      <c r="J126" s="571" t="s">
        <v>569</v>
      </c>
      <c r="K126" s="488">
        <v>4.5</v>
      </c>
      <c r="L126" s="489" t="e">
        <f t="shared" si="65"/>
        <v>#N/A</v>
      </c>
      <c r="M126" s="488" t="e">
        <f t="shared" si="62"/>
        <v>#N/A</v>
      </c>
      <c r="N126" s="488"/>
      <c r="O126" s="1185"/>
      <c r="Q126" s="1086"/>
      <c r="R126" s="566" t="s">
        <v>503</v>
      </c>
      <c r="S126" s="566">
        <v>1</v>
      </c>
      <c r="T126" s="566" t="e">
        <f>MROUND(INDEX($C:$C,MATCH(AP126,$AD:$AD,0))*S126/1000,1)</f>
        <v>#N/A</v>
      </c>
      <c r="U126" s="566" t="e">
        <f t="shared" si="63"/>
        <v>#N/A</v>
      </c>
      <c r="V126" s="566"/>
      <c r="W126" s="1185"/>
    </row>
    <row r="127" spans="1:25" ht="29.25" thickTop="1" thickBot="1">
      <c r="A127" s="1629"/>
      <c r="B127" s="423"/>
      <c r="C127" s="456"/>
      <c r="D127" s="456" t="e">
        <f t="shared" si="64"/>
        <v>#N/A</v>
      </c>
      <c r="E127" s="456" t="e">
        <f t="shared" si="66"/>
        <v>#N/A</v>
      </c>
      <c r="F127" s="457"/>
      <c r="G127" s="1540"/>
      <c r="I127" s="572"/>
      <c r="J127" s="489"/>
      <c r="K127" s="489"/>
      <c r="L127" s="489" t="e">
        <f t="shared" si="65"/>
        <v>#N/A</v>
      </c>
      <c r="M127" s="489" t="e">
        <f t="shared" si="62"/>
        <v>#N/A</v>
      </c>
      <c r="N127" s="489"/>
      <c r="O127" s="1185"/>
      <c r="Q127" s="1086"/>
      <c r="R127" s="566" t="s">
        <v>504</v>
      </c>
      <c r="S127" s="566">
        <v>0.5</v>
      </c>
      <c r="T127" s="566" t="e">
        <f>MROUND(INDEX($C:$C,MATCH(AP127,$AD:$AD,0))*S127/1000,1)</f>
        <v>#N/A</v>
      </c>
      <c r="U127" s="566" t="e">
        <f t="shared" si="63"/>
        <v>#N/A</v>
      </c>
      <c r="V127" s="566"/>
      <c r="W127" s="1185"/>
    </row>
    <row r="128" spans="1:25" ht="29.25" thickTop="1" thickBot="1">
      <c r="A128" s="1629"/>
      <c r="B128" s="423"/>
      <c r="C128" s="456"/>
      <c r="D128" s="456" t="e">
        <f t="shared" si="64"/>
        <v>#N/A</v>
      </c>
      <c r="E128" s="456" t="e">
        <f t="shared" si="66"/>
        <v>#N/A</v>
      </c>
      <c r="F128" s="457"/>
      <c r="G128" s="1540"/>
      <c r="I128" s="572"/>
      <c r="J128" s="489"/>
      <c r="K128" s="489"/>
      <c r="L128" s="489" t="e">
        <f t="shared" si="65"/>
        <v>#N/A</v>
      </c>
      <c r="M128" s="489" t="e">
        <f t="shared" si="62"/>
        <v>#N/A</v>
      </c>
      <c r="N128" s="489"/>
      <c r="O128" s="1185"/>
      <c r="Q128" s="1086"/>
      <c r="R128" s="566" t="s">
        <v>505</v>
      </c>
      <c r="S128" s="566">
        <v>0.5</v>
      </c>
      <c r="T128" s="566" t="e">
        <f>MROUND(INDEX($C:$C,MATCH(AP128,$AD:$AD,0))*S128/1000,1)</f>
        <v>#N/A</v>
      </c>
      <c r="U128" s="566" t="e">
        <f t="shared" si="63"/>
        <v>#N/A</v>
      </c>
      <c r="V128" s="566"/>
      <c r="W128" s="1185"/>
    </row>
    <row r="129" spans="1:23" ht="112.5" thickTop="1" thickBot="1">
      <c r="A129" s="1629"/>
      <c r="B129" s="423"/>
      <c r="C129" s="456"/>
      <c r="D129" s="456" t="e">
        <f t="shared" si="64"/>
        <v>#N/A</v>
      </c>
      <c r="E129" s="456" t="e">
        <f t="shared" si="66"/>
        <v>#N/A</v>
      </c>
      <c r="F129" s="457"/>
      <c r="G129" s="1540"/>
      <c r="I129" s="572"/>
      <c r="J129" s="489"/>
      <c r="K129" s="489"/>
      <c r="L129" s="489" t="e">
        <f t="shared" si="65"/>
        <v>#N/A</v>
      </c>
      <c r="M129" s="489" t="e">
        <f t="shared" si="62"/>
        <v>#N/A</v>
      </c>
      <c r="N129" s="487"/>
      <c r="O129" s="1185"/>
      <c r="Q129" s="1121"/>
      <c r="R129" s="645" t="s">
        <v>810</v>
      </c>
      <c r="S129" s="549"/>
      <c r="T129" s="549" t="e">
        <f>MROUND(INDEX($C:$C,MATCH(AP129,$AD:$AD,0))*S129/1000,1)</f>
        <v>#N/A</v>
      </c>
      <c r="U129" s="490" t="s">
        <v>175</v>
      </c>
      <c r="V129" s="490"/>
      <c r="W129" s="1332"/>
    </row>
    <row r="130" spans="1:23" ht="28.5" thickBot="1">
      <c r="A130" s="1633"/>
      <c r="B130" s="442"/>
      <c r="C130" s="440"/>
      <c r="D130" s="440" t="e">
        <f t="shared" si="64"/>
        <v>#N/A</v>
      </c>
      <c r="E130" s="459" t="e">
        <f t="shared" si="66"/>
        <v>#N/A</v>
      </c>
      <c r="F130" s="442"/>
      <c r="G130" s="1505"/>
    </row>
    <row r="132" spans="1:23" ht="17.25" thickBot="1"/>
    <row r="133" spans="1:23" ht="28.15" customHeight="1">
      <c r="A133" s="857" t="s">
        <v>534</v>
      </c>
      <c r="B133" s="295" t="s">
        <v>537</v>
      </c>
      <c r="C133" s="149">
        <v>55</v>
      </c>
      <c r="D133" s="195" t="e">
        <f>MROUND(INDEX($C:$C,MATCH(Z133,$AD:$AD,0))*C133/1000,1)</f>
        <v>#N/A</v>
      </c>
      <c r="E133" s="143" t="e">
        <f t="shared" ref="E133:E143" si="67">D133&amp;+"K"</f>
        <v>#N/A</v>
      </c>
      <c r="F133" s="195"/>
      <c r="G133" s="859" t="s">
        <v>513</v>
      </c>
      <c r="I133" s="802" t="s">
        <v>535</v>
      </c>
      <c r="J133" s="295" t="s">
        <v>536</v>
      </c>
      <c r="K133" s="149">
        <v>1.6</v>
      </c>
      <c r="L133" s="195" t="e">
        <f t="shared" ref="L133:L142" si="68">MROUND(INDEX($C:$C,MATCH(AH133,$AD:$AD,0))*K133/1000,1)</f>
        <v>#N/A</v>
      </c>
      <c r="M133" s="233" t="e">
        <f t="shared" ref="M133:M142" si="69">L133&amp;+"K"</f>
        <v>#N/A</v>
      </c>
      <c r="N133" s="195"/>
      <c r="O133" s="859" t="s">
        <v>493</v>
      </c>
      <c r="Q133" s="1631" t="s">
        <v>530</v>
      </c>
      <c r="R133" s="200" t="s">
        <v>187</v>
      </c>
      <c r="S133" s="200">
        <v>35</v>
      </c>
      <c r="T133" s="162" t="e">
        <f>MROUND(INDEX($C:$C,MATCH(AP133,$AD:$AD,0))*S133/1000,3)</f>
        <v>#N/A</v>
      </c>
      <c r="U133" s="146" t="e">
        <f t="shared" ref="U133:U138" si="70">T133&amp;+"K"</f>
        <v>#N/A</v>
      </c>
      <c r="V133" s="91"/>
      <c r="W133" s="1397" t="s">
        <v>238</v>
      </c>
    </row>
    <row r="134" spans="1:23" ht="56.45" customHeight="1">
      <c r="A134" s="1336"/>
      <c r="B134" s="176" t="s">
        <v>529</v>
      </c>
      <c r="C134" s="152">
        <v>6.5</v>
      </c>
      <c r="D134" s="194" t="e">
        <f>MROUND(INDEX($C:$C,MATCH(Z134,$AD:$AD,0))*C134/1000,1.8)</f>
        <v>#N/A</v>
      </c>
      <c r="E134" s="194" t="e">
        <f t="shared" si="67"/>
        <v>#N/A</v>
      </c>
      <c r="F134" s="206"/>
      <c r="G134" s="860"/>
      <c r="I134" s="1369"/>
      <c r="J134" s="176" t="s">
        <v>446</v>
      </c>
      <c r="K134" s="162">
        <v>11</v>
      </c>
      <c r="L134" s="214" t="e">
        <f t="shared" si="68"/>
        <v>#N/A</v>
      </c>
      <c r="M134" s="152" t="e">
        <f t="shared" si="69"/>
        <v>#N/A</v>
      </c>
      <c r="N134" s="390"/>
      <c r="O134" s="860"/>
      <c r="Q134" s="1443"/>
      <c r="R134" s="198" t="s">
        <v>185</v>
      </c>
      <c r="S134" s="198">
        <v>26</v>
      </c>
      <c r="T134" s="152" t="e">
        <f>MROUND(INDEX($C:$C,MATCH(AP134,$AD:$AD,0))*S134/1000,3)</f>
        <v>#N/A</v>
      </c>
      <c r="U134" s="146" t="e">
        <f t="shared" si="70"/>
        <v>#N/A</v>
      </c>
      <c r="V134" s="84"/>
      <c r="W134" s="1403"/>
    </row>
    <row r="135" spans="1:23" ht="55.5">
      <c r="A135" s="1336"/>
      <c r="B135" s="356" t="s">
        <v>538</v>
      </c>
      <c r="C135" s="217">
        <v>8</v>
      </c>
      <c r="D135" s="146" t="e">
        <f>MROUND(INDEX($C:$C,MATCH(Z135,$AD:$AD,0))*C135/1000,1)</f>
        <v>#N/A</v>
      </c>
      <c r="E135" s="146" t="e">
        <f t="shared" si="67"/>
        <v>#N/A</v>
      </c>
      <c r="F135" s="146"/>
      <c r="G135" s="860"/>
      <c r="I135" s="1369"/>
      <c r="J135" s="146" t="s">
        <v>212</v>
      </c>
      <c r="K135" s="162">
        <v>1</v>
      </c>
      <c r="L135" s="214" t="e">
        <f t="shared" si="68"/>
        <v>#N/A</v>
      </c>
      <c r="M135" s="152" t="e">
        <f t="shared" si="69"/>
        <v>#N/A</v>
      </c>
      <c r="N135" s="390"/>
      <c r="O135" s="860"/>
      <c r="Q135" s="1443"/>
      <c r="R135" s="198" t="s">
        <v>352</v>
      </c>
      <c r="S135" s="198">
        <v>4.5</v>
      </c>
      <c r="T135" s="152" t="e">
        <f>MROUND(INDEX($C:$C,MATCH(AP135,$AD:$AD,0))*S135/1000,3)</f>
        <v>#N/A</v>
      </c>
      <c r="U135" s="146" t="e">
        <f t="shared" si="70"/>
        <v>#N/A</v>
      </c>
      <c r="V135" s="84"/>
      <c r="W135" s="1403"/>
    </row>
    <row r="136" spans="1:23" ht="55.5">
      <c r="A136" s="1336"/>
      <c r="B136" s="356" t="s">
        <v>163</v>
      </c>
      <c r="C136" s="217">
        <v>8</v>
      </c>
      <c r="D136" s="146">
        <v>15</v>
      </c>
      <c r="E136" s="146" t="s">
        <v>539</v>
      </c>
      <c r="F136" s="146"/>
      <c r="G136" s="860"/>
      <c r="I136" s="1369"/>
      <c r="J136" s="162" t="s">
        <v>188</v>
      </c>
      <c r="K136" s="162">
        <v>4.5</v>
      </c>
      <c r="L136" s="214" t="e">
        <f t="shared" si="68"/>
        <v>#N/A</v>
      </c>
      <c r="M136" s="152" t="e">
        <f t="shared" si="69"/>
        <v>#N/A</v>
      </c>
      <c r="N136" s="390"/>
      <c r="O136" s="860"/>
      <c r="Q136" s="1443"/>
      <c r="R136" s="198" t="s">
        <v>182</v>
      </c>
      <c r="S136" s="198">
        <v>28.5</v>
      </c>
      <c r="T136" s="152" t="e">
        <f t="shared" ref="T136:T144" si="71">MROUND(INDEX($C:$C,MATCH(AP136,$AD:$AD,0))*S136/1000,1)</f>
        <v>#N/A</v>
      </c>
      <c r="U136" s="152" t="e">
        <f t="shared" si="70"/>
        <v>#N/A</v>
      </c>
      <c r="V136" s="84"/>
      <c r="W136" s="1403"/>
    </row>
    <row r="137" spans="1:23" ht="137.25">
      <c r="A137" s="1336"/>
      <c r="B137" s="217" t="s">
        <v>106</v>
      </c>
      <c r="C137" s="217"/>
      <c r="D137" s="146" t="e">
        <f>MROUND(INDEX($C:$C,MATCH(Z137,$AD:$AD,0))*C137/1000,0.1)</f>
        <v>#N/A</v>
      </c>
      <c r="E137" s="146" t="s">
        <v>434</v>
      </c>
      <c r="F137" s="146"/>
      <c r="G137" s="860"/>
      <c r="I137" s="1369"/>
      <c r="J137" s="162"/>
      <c r="K137" s="162"/>
      <c r="L137" s="214" t="e">
        <f t="shared" si="68"/>
        <v>#N/A</v>
      </c>
      <c r="M137" s="152" t="e">
        <f t="shared" si="69"/>
        <v>#N/A</v>
      </c>
      <c r="N137" s="390"/>
      <c r="O137" s="860"/>
      <c r="Q137" s="1443"/>
      <c r="R137" s="199" t="s">
        <v>183</v>
      </c>
      <c r="S137" s="199">
        <v>7</v>
      </c>
      <c r="T137" s="152" t="e">
        <f t="shared" si="71"/>
        <v>#N/A</v>
      </c>
      <c r="U137" s="152" t="e">
        <f t="shared" si="70"/>
        <v>#N/A</v>
      </c>
      <c r="V137" s="28"/>
      <c r="W137" s="1403"/>
    </row>
    <row r="138" spans="1:23" ht="83.25">
      <c r="A138" s="1336"/>
      <c r="B138" s="218"/>
      <c r="C138" s="218"/>
      <c r="D138" s="168" t="e">
        <f t="shared" ref="D138:D143" si="72">MROUND(INDEX($C:$C,MATCH(Z138,$AD:$AD,0))*C138/1000,1)</f>
        <v>#N/A</v>
      </c>
      <c r="E138" s="168" t="e">
        <f t="shared" ref="E138:E139" si="73">D138&amp;+"K"</f>
        <v>#N/A</v>
      </c>
      <c r="F138" s="146"/>
      <c r="G138" s="860"/>
      <c r="I138" s="1369"/>
      <c r="J138" s="162"/>
      <c r="K138" s="162"/>
      <c r="L138" s="214" t="e">
        <f t="shared" si="68"/>
        <v>#N/A</v>
      </c>
      <c r="M138" s="152" t="e">
        <f t="shared" si="69"/>
        <v>#N/A</v>
      </c>
      <c r="N138" s="390"/>
      <c r="O138" s="860"/>
      <c r="Q138" s="1443"/>
      <c r="R138" s="199" t="s">
        <v>353</v>
      </c>
      <c r="S138" s="198">
        <v>7</v>
      </c>
      <c r="T138" s="152" t="e">
        <f t="shared" si="71"/>
        <v>#N/A</v>
      </c>
      <c r="U138" s="152" t="e">
        <f t="shared" si="70"/>
        <v>#N/A</v>
      </c>
      <c r="V138" s="28"/>
      <c r="W138" s="1403"/>
    </row>
    <row r="139" spans="1:23" ht="27.75">
      <c r="A139" s="1336"/>
      <c r="B139" s="218"/>
      <c r="C139" s="217"/>
      <c r="D139" s="146" t="e">
        <f t="shared" si="72"/>
        <v>#N/A</v>
      </c>
      <c r="E139" s="146" t="e">
        <f t="shared" si="73"/>
        <v>#N/A</v>
      </c>
      <c r="F139" s="144"/>
      <c r="G139" s="860"/>
      <c r="I139" s="1369"/>
      <c r="J139" s="152"/>
      <c r="K139" s="152"/>
      <c r="L139" s="206" t="e">
        <f t="shared" si="68"/>
        <v>#N/A</v>
      </c>
      <c r="M139" s="365" t="e">
        <f t="shared" si="69"/>
        <v>#N/A</v>
      </c>
      <c r="N139" s="206"/>
      <c r="O139" s="860"/>
      <c r="Q139" s="1443"/>
      <c r="R139" s="198" t="s">
        <v>354</v>
      </c>
      <c r="S139" s="198"/>
      <c r="T139" s="152" t="e">
        <f t="shared" si="71"/>
        <v>#N/A</v>
      </c>
      <c r="U139" s="152" t="s">
        <v>855</v>
      </c>
      <c r="V139" s="28"/>
      <c r="W139" s="1403"/>
    </row>
    <row r="140" spans="1:23" ht="55.5">
      <c r="A140" s="1336"/>
      <c r="B140" s="218"/>
      <c r="C140" s="217"/>
      <c r="D140" s="146" t="e">
        <f t="shared" si="72"/>
        <v>#N/A</v>
      </c>
      <c r="E140" s="146" t="e">
        <f t="shared" si="67"/>
        <v>#N/A</v>
      </c>
      <c r="F140" s="144"/>
      <c r="G140" s="860"/>
      <c r="I140" s="1369"/>
      <c r="J140" s="152"/>
      <c r="K140" s="152"/>
      <c r="L140" s="206" t="e">
        <f t="shared" si="68"/>
        <v>#N/A</v>
      </c>
      <c r="M140" s="365" t="e">
        <f t="shared" si="69"/>
        <v>#N/A</v>
      </c>
      <c r="N140" s="206"/>
      <c r="O140" s="860"/>
      <c r="Q140" s="1443"/>
      <c r="R140" s="199" t="s">
        <v>853</v>
      </c>
      <c r="S140" s="199"/>
      <c r="T140" s="152" t="e">
        <f t="shared" si="71"/>
        <v>#N/A</v>
      </c>
      <c r="U140" s="152" t="s">
        <v>854</v>
      </c>
      <c r="V140" s="28"/>
      <c r="W140" s="1403"/>
    </row>
    <row r="141" spans="1:23" ht="83.25">
      <c r="A141" s="1336"/>
      <c r="B141" s="328"/>
      <c r="C141" s="152"/>
      <c r="D141" s="194" t="e">
        <f t="shared" si="72"/>
        <v>#N/A</v>
      </c>
      <c r="E141" s="194" t="e">
        <f t="shared" si="67"/>
        <v>#N/A</v>
      </c>
      <c r="F141" s="206"/>
      <c r="G141" s="860"/>
      <c r="I141" s="1369"/>
      <c r="J141" s="365"/>
      <c r="K141" s="365"/>
      <c r="L141" s="366" t="e">
        <f t="shared" si="68"/>
        <v>#N/A</v>
      </c>
      <c r="M141" s="152" t="e">
        <f t="shared" si="69"/>
        <v>#N/A</v>
      </c>
      <c r="N141" s="366"/>
      <c r="O141" s="860"/>
      <c r="Q141" s="1443"/>
      <c r="R141" s="154" t="s">
        <v>338</v>
      </c>
      <c r="S141" s="154">
        <v>0.3</v>
      </c>
      <c r="T141" s="205" t="e">
        <f t="shared" si="71"/>
        <v>#N/A</v>
      </c>
      <c r="U141" s="205" t="s">
        <v>165</v>
      </c>
      <c r="V141" s="84"/>
      <c r="W141" s="1403"/>
    </row>
    <row r="142" spans="1:23" ht="28.5" thickBot="1">
      <c r="A142" s="1336"/>
      <c r="B142" s="146"/>
      <c r="C142" s="152"/>
      <c r="D142" s="194" t="e">
        <f t="shared" si="72"/>
        <v>#N/A</v>
      </c>
      <c r="E142" s="194" t="e">
        <f t="shared" si="67"/>
        <v>#N/A</v>
      </c>
      <c r="F142" s="206"/>
      <c r="G142" s="860"/>
      <c r="I142" s="1335"/>
      <c r="J142" s="219"/>
      <c r="K142" s="219"/>
      <c r="L142" s="367" t="e">
        <f t="shared" si="68"/>
        <v>#N/A</v>
      </c>
      <c r="M142" s="219" t="e">
        <f t="shared" si="69"/>
        <v>#N/A</v>
      </c>
      <c r="N142" s="367"/>
      <c r="O142" s="967"/>
      <c r="Q142" s="1443"/>
      <c r="R142" s="199"/>
      <c r="S142" s="199"/>
      <c r="T142" s="203" t="e">
        <f t="shared" si="71"/>
        <v>#N/A</v>
      </c>
      <c r="U142" s="203" t="e">
        <f t="shared" ref="U142:U144" si="74">T142&amp;+"K"</f>
        <v>#N/A</v>
      </c>
      <c r="V142" s="28"/>
      <c r="W142" s="1403"/>
    </row>
    <row r="143" spans="1:23" ht="27.75">
      <c r="A143" s="1336"/>
      <c r="B143" s="146"/>
      <c r="C143" s="152"/>
      <c r="D143" s="194" t="e">
        <f t="shared" si="72"/>
        <v>#N/A</v>
      </c>
      <c r="E143" s="194" t="e">
        <f t="shared" si="67"/>
        <v>#N/A</v>
      </c>
      <c r="F143" s="206"/>
      <c r="G143" s="860"/>
      <c r="Q143" s="1443"/>
      <c r="R143" s="199"/>
      <c r="S143" s="198"/>
      <c r="T143" s="160" t="e">
        <f t="shared" si="71"/>
        <v>#N/A</v>
      </c>
      <c r="U143" s="160" t="e">
        <f t="shared" si="74"/>
        <v>#N/A</v>
      </c>
      <c r="V143" s="28"/>
      <c r="W143" s="1403"/>
    </row>
    <row r="144" spans="1:23" ht="28.5" thickBot="1">
      <c r="Q144" s="1444"/>
      <c r="R144" s="282"/>
      <c r="S144" s="282"/>
      <c r="T144" s="257" t="e">
        <f t="shared" si="71"/>
        <v>#N/A</v>
      </c>
      <c r="U144" s="257" t="e">
        <f t="shared" si="74"/>
        <v>#N/A</v>
      </c>
      <c r="V144" s="28"/>
      <c r="W144" s="1403"/>
    </row>
    <row r="146" spans="1:20" ht="17.25" thickBot="1"/>
    <row r="147" spans="1:20" ht="84.6" customHeight="1">
      <c r="A147" s="1627" t="s">
        <v>593</v>
      </c>
      <c r="B147" s="140" t="s">
        <v>357</v>
      </c>
      <c r="C147" s="140">
        <v>53</v>
      </c>
      <c r="D147" s="140" t="e">
        <f>MROUND(INDEX($C:$C,MATCH(Z147,$AD:$AD,0))*C147/1000,3)</f>
        <v>#N/A</v>
      </c>
      <c r="E147" s="147" t="e">
        <f t="shared" ref="E147:E155" si="75">D147&amp;+"K"</f>
        <v>#N/A</v>
      </c>
      <c r="F147" s="25"/>
      <c r="G147" s="1431" t="s">
        <v>242</v>
      </c>
      <c r="I147" s="1627" t="s">
        <v>863</v>
      </c>
      <c r="J147" s="410" t="s">
        <v>357</v>
      </c>
      <c r="K147" s="410">
        <v>53</v>
      </c>
      <c r="N147" s="1628" t="s">
        <v>227</v>
      </c>
      <c r="O147" s="398" t="s">
        <v>226</v>
      </c>
      <c r="P147" s="399">
        <v>40</v>
      </c>
      <c r="Q147" s="433" t="e">
        <f>MROUND(INDEX($C:$C,MATCH(AM147,$AD:$AD,0))*P147/1000,1)</f>
        <v>#N/A</v>
      </c>
      <c r="R147" s="434" t="e">
        <f t="shared" ref="R147:R156" si="76">Q147&amp;+"K"</f>
        <v>#N/A</v>
      </c>
      <c r="S147" s="435"/>
      <c r="T147" s="1515" t="s">
        <v>196</v>
      </c>
    </row>
    <row r="148" spans="1:20" ht="111">
      <c r="A148" s="1404"/>
      <c r="B148" s="197" t="s">
        <v>571</v>
      </c>
      <c r="C148" s="197">
        <v>0.9</v>
      </c>
      <c r="D148" s="197" t="e">
        <f t="shared" ref="D148:D155" si="77">MROUND(INDEX($C:$C,MATCH(Z148,$AD:$AD,0))*C148/1000,1)</f>
        <v>#N/A</v>
      </c>
      <c r="E148" s="151" t="e">
        <f t="shared" si="75"/>
        <v>#N/A</v>
      </c>
      <c r="F148" s="26"/>
      <c r="G148" s="1403"/>
      <c r="I148" s="1404"/>
      <c r="J148" s="205" t="s">
        <v>864</v>
      </c>
      <c r="K148" s="205">
        <v>0.9</v>
      </c>
      <c r="N148" s="1629"/>
      <c r="O148" s="413" t="s">
        <v>195</v>
      </c>
      <c r="P148" s="436">
        <v>20</v>
      </c>
      <c r="Q148" s="437" t="e">
        <f>MROUND(INDEX($C:$C,MATCH(AM148,$AD:$AD,0))*P148/1000,3)</f>
        <v>#N/A</v>
      </c>
      <c r="R148" s="422" t="e">
        <f t="shared" si="76"/>
        <v>#N/A</v>
      </c>
      <c r="S148" s="438"/>
      <c r="T148" s="1516"/>
    </row>
    <row r="149" spans="1:20" ht="63">
      <c r="A149" s="1404"/>
      <c r="B149" s="193" t="s">
        <v>358</v>
      </c>
      <c r="C149" s="193">
        <v>45</v>
      </c>
      <c r="D149" s="193" t="e">
        <f t="shared" si="77"/>
        <v>#N/A</v>
      </c>
      <c r="E149" s="151" t="e">
        <f t="shared" si="75"/>
        <v>#N/A</v>
      </c>
      <c r="F149" s="26"/>
      <c r="G149" s="1403"/>
      <c r="I149" s="1404"/>
      <c r="J149" s="710" t="s">
        <v>868</v>
      </c>
      <c r="K149" s="415">
        <v>31</v>
      </c>
      <c r="N149" s="1629"/>
      <c r="O149" s="402" t="s">
        <v>330</v>
      </c>
      <c r="P149" s="436"/>
      <c r="Q149" s="437">
        <v>1</v>
      </c>
      <c r="R149" s="422" t="s">
        <v>152</v>
      </c>
      <c r="S149" s="438"/>
      <c r="T149" s="1516"/>
    </row>
    <row r="150" spans="1:20" ht="83.25">
      <c r="A150" s="1404"/>
      <c r="B150" s="93" t="s">
        <v>372</v>
      </c>
      <c r="C150" s="193">
        <v>5</v>
      </c>
      <c r="D150" s="193" t="e">
        <f t="shared" si="77"/>
        <v>#N/A</v>
      </c>
      <c r="E150" s="151" t="e">
        <f t="shared" si="75"/>
        <v>#N/A</v>
      </c>
      <c r="F150" s="26"/>
      <c r="G150" s="1403"/>
      <c r="I150" s="1404"/>
      <c r="J150" s="416" t="s">
        <v>439</v>
      </c>
      <c r="K150" s="415">
        <v>12</v>
      </c>
      <c r="N150" s="1629"/>
      <c r="O150" s="402" t="s">
        <v>442</v>
      </c>
      <c r="P150" s="436"/>
      <c r="Q150" s="437">
        <v>0.5</v>
      </c>
      <c r="R150" s="422" t="str">
        <f t="shared" ref="R150" si="78">Q150&amp;+"K"</f>
        <v>0.5K</v>
      </c>
      <c r="S150" s="438"/>
      <c r="T150" s="1516"/>
    </row>
    <row r="151" spans="1:20" ht="102">
      <c r="A151" s="1404"/>
      <c r="B151" s="93" t="s">
        <v>163</v>
      </c>
      <c r="C151" s="193">
        <v>5</v>
      </c>
      <c r="D151" s="193" t="e">
        <f t="shared" si="77"/>
        <v>#N/A</v>
      </c>
      <c r="E151" s="151" t="e">
        <f t="shared" si="75"/>
        <v>#N/A</v>
      </c>
      <c r="F151" s="26"/>
      <c r="G151" s="1403"/>
      <c r="I151" s="1404"/>
      <c r="J151" s="711" t="s">
        <v>865</v>
      </c>
      <c r="K151" s="412">
        <v>12</v>
      </c>
      <c r="N151" s="1629"/>
      <c r="O151" s="402"/>
      <c r="P151" s="436"/>
      <c r="Q151" s="437" t="e">
        <f t="shared" ref="Q151:Q156" si="79">MROUND(INDEX($C:$C,MATCH(AM151,$AD:$AD,0))*P151/1000,1)</f>
        <v>#N/A</v>
      </c>
      <c r="R151" s="422" t="e">
        <f t="shared" si="76"/>
        <v>#N/A</v>
      </c>
      <c r="S151" s="438"/>
      <c r="T151" s="1516"/>
    </row>
    <row r="152" spans="1:20" ht="55.5">
      <c r="A152" s="1404"/>
      <c r="B152" s="193" t="s">
        <v>359</v>
      </c>
      <c r="C152" s="193">
        <v>8</v>
      </c>
      <c r="D152" s="193" t="e">
        <f t="shared" si="77"/>
        <v>#N/A</v>
      </c>
      <c r="E152" s="151" t="e">
        <f t="shared" si="75"/>
        <v>#N/A</v>
      </c>
      <c r="F152" s="26"/>
      <c r="G152" s="1403"/>
      <c r="I152" s="1404"/>
      <c r="J152" s="416" t="s">
        <v>163</v>
      </c>
      <c r="K152" s="412">
        <v>7</v>
      </c>
      <c r="N152" s="1629"/>
      <c r="O152" s="402"/>
      <c r="P152" s="436"/>
      <c r="Q152" s="437" t="e">
        <f t="shared" si="79"/>
        <v>#N/A</v>
      </c>
      <c r="R152" s="422" t="e">
        <f t="shared" si="76"/>
        <v>#N/A</v>
      </c>
      <c r="S152" s="438"/>
      <c r="T152" s="1516"/>
    </row>
    <row r="153" spans="1:20" ht="76.5">
      <c r="A153" s="1404"/>
      <c r="B153" s="151"/>
      <c r="C153" s="151"/>
      <c r="D153" s="151" t="e">
        <f t="shared" si="77"/>
        <v>#N/A</v>
      </c>
      <c r="E153" s="151" t="e">
        <f t="shared" si="75"/>
        <v>#N/A</v>
      </c>
      <c r="F153" s="26"/>
      <c r="G153" s="1403"/>
      <c r="I153" s="1404"/>
      <c r="J153" s="712" t="s">
        <v>866</v>
      </c>
      <c r="K153" s="205"/>
      <c r="N153" s="1629"/>
      <c r="O153" s="423"/>
      <c r="P153" s="422"/>
      <c r="Q153" s="439" t="e">
        <f t="shared" si="79"/>
        <v>#N/A</v>
      </c>
      <c r="R153" s="440" t="e">
        <f t="shared" si="76"/>
        <v>#N/A</v>
      </c>
      <c r="S153" s="441"/>
      <c r="T153" s="1516"/>
    </row>
    <row r="154" spans="1:20" ht="55.5">
      <c r="A154" s="1404"/>
      <c r="B154" s="151"/>
      <c r="C154" s="151"/>
      <c r="D154" s="151" t="e">
        <f t="shared" si="77"/>
        <v>#N/A</v>
      </c>
      <c r="E154" s="151" t="e">
        <f t="shared" si="75"/>
        <v>#N/A</v>
      </c>
      <c r="F154" s="26"/>
      <c r="G154" s="1403"/>
      <c r="I154" s="1404"/>
      <c r="J154" s="416" t="s">
        <v>867</v>
      </c>
      <c r="K154" s="412"/>
      <c r="N154" s="1629"/>
      <c r="O154" s="423"/>
      <c r="P154" s="422"/>
      <c r="Q154" s="439" t="e">
        <f t="shared" si="79"/>
        <v>#N/A</v>
      </c>
      <c r="R154" s="440" t="e">
        <f t="shared" si="76"/>
        <v>#N/A</v>
      </c>
      <c r="S154" s="441"/>
      <c r="T154" s="1516"/>
    </row>
    <row r="155" spans="1:20" ht="28.5" thickBot="1">
      <c r="A155" s="1396"/>
      <c r="B155" s="123"/>
      <c r="C155" s="123"/>
      <c r="D155" s="123" t="e">
        <f t="shared" si="77"/>
        <v>#N/A</v>
      </c>
      <c r="E155" s="123" t="e">
        <f t="shared" si="75"/>
        <v>#N/A</v>
      </c>
      <c r="F155" s="88"/>
      <c r="G155" s="1398"/>
      <c r="I155" s="1404"/>
      <c r="J155" s="193"/>
      <c r="K155" s="193"/>
      <c r="N155" s="1629"/>
      <c r="O155" s="442"/>
      <c r="P155" s="440"/>
      <c r="Q155" s="443" t="e">
        <f t="shared" si="79"/>
        <v>#N/A</v>
      </c>
      <c r="R155" s="422" t="e">
        <f t="shared" si="76"/>
        <v>#N/A</v>
      </c>
      <c r="S155" s="444"/>
      <c r="T155" s="1516"/>
    </row>
    <row r="156" spans="1:20" ht="28.5" thickBot="1">
      <c r="I156" s="1404"/>
      <c r="J156" s="193"/>
      <c r="K156" s="193"/>
      <c r="N156" s="1630"/>
      <c r="O156" s="445"/>
      <c r="P156" s="446"/>
      <c r="Q156" s="447" t="e">
        <f t="shared" si="79"/>
        <v>#N/A</v>
      </c>
      <c r="R156" s="446" t="e">
        <f t="shared" si="76"/>
        <v>#N/A</v>
      </c>
      <c r="S156" s="448"/>
      <c r="T156" s="1517"/>
    </row>
    <row r="157" spans="1:20" ht="26.25">
      <c r="I157" s="1404"/>
      <c r="J157" s="193"/>
      <c r="K157" s="193"/>
    </row>
    <row r="158" spans="1:20" ht="27" thickBot="1">
      <c r="I158" s="1396"/>
      <c r="J158" s="123"/>
      <c r="K158" s="123"/>
    </row>
    <row r="160" spans="1:20" ht="17.25" thickBot="1"/>
    <row r="161" spans="1:23" ht="28.5" thickBot="1">
      <c r="A161" s="1675" t="s">
        <v>205</v>
      </c>
      <c r="B161" s="398" t="s">
        <v>184</v>
      </c>
      <c r="C161" s="399">
        <v>64.5</v>
      </c>
      <c r="D161" s="399" t="e">
        <f t="shared" ref="D161:D173" si="80">MROUND(INDEX($C:$C,MATCH(Z161,$AD:$AD,0))*C161/1000,1)</f>
        <v>#N/A</v>
      </c>
      <c r="E161" s="399" t="e">
        <f t="shared" ref="E161:E173" si="81">D161&amp;+"K"</f>
        <v>#N/A</v>
      </c>
      <c r="F161" s="421"/>
      <c r="G161" s="1504" t="s">
        <v>970</v>
      </c>
    </row>
    <row r="162" spans="1:23" ht="55.5">
      <c r="A162" s="1676"/>
      <c r="B162" s="413" t="s">
        <v>373</v>
      </c>
      <c r="C162" s="422">
        <v>8.5</v>
      </c>
      <c r="D162" s="422" t="e">
        <f t="shared" si="80"/>
        <v>#N/A</v>
      </c>
      <c r="E162" s="422" t="e">
        <f t="shared" si="81"/>
        <v>#N/A</v>
      </c>
      <c r="F162" s="423"/>
      <c r="G162" s="1511"/>
      <c r="I162" s="1678" t="s">
        <v>532</v>
      </c>
      <c r="J162" s="421" t="s">
        <v>533</v>
      </c>
      <c r="K162" s="399">
        <v>18</v>
      </c>
      <c r="L162" s="429" t="e">
        <f>MROUND(INDEX($C:$C,MATCH(AH162,$AD:$AD,0))*K162/1000,1)</f>
        <v>#N/A</v>
      </c>
      <c r="M162" s="410" t="e">
        <f t="shared" ref="M162:M171" si="82">L162&amp;+"K"</f>
        <v>#N/A</v>
      </c>
      <c r="N162" s="421"/>
      <c r="O162" s="1504" t="s">
        <v>607</v>
      </c>
      <c r="Q162" s="1675" t="s">
        <v>247</v>
      </c>
      <c r="R162" s="410" t="s">
        <v>183</v>
      </c>
      <c r="S162" s="399">
        <v>4</v>
      </c>
      <c r="T162" s="462" t="e">
        <f t="shared" ref="T162:T171" si="83">MROUND(INDEX($C:$C,MATCH(AP162,$AD:$AD,0))*S162/1000,1)</f>
        <v>#N/A</v>
      </c>
      <c r="U162" s="481" t="e">
        <f t="shared" ref="U162:U171" si="84">T162&amp;+"K"</f>
        <v>#N/A</v>
      </c>
      <c r="V162" s="421"/>
      <c r="W162" s="1672" t="s">
        <v>54</v>
      </c>
    </row>
    <row r="163" spans="1:23" ht="55.5">
      <c r="A163" s="1676"/>
      <c r="B163" s="424" t="s">
        <v>148</v>
      </c>
      <c r="C163" s="425">
        <v>6</v>
      </c>
      <c r="D163" s="422" t="e">
        <f t="shared" si="80"/>
        <v>#N/A</v>
      </c>
      <c r="E163" s="422" t="e">
        <f t="shared" si="81"/>
        <v>#N/A</v>
      </c>
      <c r="F163" s="423"/>
      <c r="G163" s="1511"/>
      <c r="I163" s="1629"/>
      <c r="J163" s="442" t="s">
        <v>275</v>
      </c>
      <c r="K163" s="440">
        <v>6.5</v>
      </c>
      <c r="L163" s="440" t="e">
        <f>MROUND(INDEX($C:$C,MATCH(AH163,$AD:$AD,0))*K163/1000,3)</f>
        <v>#N/A</v>
      </c>
      <c r="M163" s="440" t="e">
        <f t="shared" si="82"/>
        <v>#N/A</v>
      </c>
      <c r="N163" s="442"/>
      <c r="O163" s="1511"/>
      <c r="Q163" s="1676"/>
      <c r="R163" s="412" t="s">
        <v>258</v>
      </c>
      <c r="S163" s="422">
        <v>7</v>
      </c>
      <c r="T163" s="252" t="e">
        <f t="shared" si="83"/>
        <v>#N/A</v>
      </c>
      <c r="U163" s="417" t="e">
        <f t="shared" si="84"/>
        <v>#N/A</v>
      </c>
      <c r="V163" s="423"/>
      <c r="W163" s="1673"/>
    </row>
    <row r="164" spans="1:23" ht="55.5">
      <c r="A164" s="1676"/>
      <c r="B164" s="424" t="s">
        <v>143</v>
      </c>
      <c r="C164" s="425">
        <v>7</v>
      </c>
      <c r="D164" s="422" t="e">
        <f t="shared" si="80"/>
        <v>#N/A</v>
      </c>
      <c r="E164" s="422" t="e">
        <f t="shared" si="81"/>
        <v>#N/A</v>
      </c>
      <c r="F164" s="423"/>
      <c r="G164" s="1511"/>
      <c r="I164" s="1679"/>
      <c r="J164" s="423" t="s">
        <v>276</v>
      </c>
      <c r="K164" s="422">
        <v>8.5</v>
      </c>
      <c r="L164" s="422" t="e">
        <f>MROUND(INDEX($C:$C,MATCH(AH164,$AD:$AD,0))*K164/1000,3)</f>
        <v>#N/A</v>
      </c>
      <c r="M164" s="422" t="e">
        <f t="shared" si="82"/>
        <v>#N/A</v>
      </c>
      <c r="N164" s="423"/>
      <c r="O164" s="1511"/>
      <c r="Q164" s="1676"/>
      <c r="R164" s="422" t="s">
        <v>858</v>
      </c>
      <c r="S164" s="491">
        <v>21</v>
      </c>
      <c r="T164" s="252" t="e">
        <f t="shared" si="83"/>
        <v>#N/A</v>
      </c>
      <c r="U164" s="417" t="e">
        <f t="shared" si="84"/>
        <v>#N/A</v>
      </c>
      <c r="V164" s="423"/>
      <c r="W164" s="1673"/>
    </row>
    <row r="165" spans="1:23" ht="111">
      <c r="A165" s="1676"/>
      <c r="B165" s="424" t="s">
        <v>177</v>
      </c>
      <c r="C165" s="425">
        <v>3.5</v>
      </c>
      <c r="D165" s="422" t="e">
        <f t="shared" si="80"/>
        <v>#N/A</v>
      </c>
      <c r="E165" s="422" t="e">
        <f t="shared" si="81"/>
        <v>#N/A</v>
      </c>
      <c r="F165" s="423"/>
      <c r="G165" s="1511"/>
      <c r="I165" s="1679"/>
      <c r="J165" s="442" t="s">
        <v>444</v>
      </c>
      <c r="K165" s="440"/>
      <c r="L165" s="440" t="e">
        <f t="shared" ref="L165:L171" si="85">MROUND(INDEX($C:$C,MATCH(AH165,$AD:$AD,0))*K165/1000,1)</f>
        <v>#N/A</v>
      </c>
      <c r="M165" s="440" t="s">
        <v>122</v>
      </c>
      <c r="N165" s="423"/>
      <c r="O165" s="1511"/>
      <c r="Q165" s="1676"/>
      <c r="R165" s="252" t="s">
        <v>466</v>
      </c>
      <c r="S165" s="491">
        <v>4</v>
      </c>
      <c r="T165" s="252" t="e">
        <f t="shared" si="83"/>
        <v>#N/A</v>
      </c>
      <c r="U165" s="417" t="e">
        <f t="shared" si="84"/>
        <v>#N/A</v>
      </c>
      <c r="V165" s="423"/>
      <c r="W165" s="1673"/>
    </row>
    <row r="166" spans="1:23" ht="83.25">
      <c r="A166" s="1676"/>
      <c r="B166" s="426" t="s">
        <v>441</v>
      </c>
      <c r="C166" s="427">
        <v>2</v>
      </c>
      <c r="D166" s="422" t="e">
        <f t="shared" si="80"/>
        <v>#N/A</v>
      </c>
      <c r="E166" s="422" t="s">
        <v>440</v>
      </c>
      <c r="F166" s="423"/>
      <c r="G166" s="1511"/>
      <c r="I166" s="1679"/>
      <c r="J166" s="423"/>
      <c r="K166" s="422"/>
      <c r="L166" s="422" t="e">
        <f t="shared" si="85"/>
        <v>#N/A</v>
      </c>
      <c r="M166" s="422" t="e">
        <f t="shared" si="82"/>
        <v>#N/A</v>
      </c>
      <c r="N166" s="423"/>
      <c r="O166" s="1511"/>
      <c r="Q166" s="1676"/>
      <c r="R166" s="252" t="s">
        <v>670</v>
      </c>
      <c r="S166" s="492">
        <v>30</v>
      </c>
      <c r="T166" s="422" t="e">
        <f t="shared" si="83"/>
        <v>#N/A</v>
      </c>
      <c r="U166" s="422" t="e">
        <f t="shared" si="84"/>
        <v>#N/A</v>
      </c>
      <c r="V166" s="423"/>
      <c r="W166" s="1673"/>
    </row>
    <row r="167" spans="1:23" ht="27.75">
      <c r="A167" s="1676"/>
      <c r="B167" s="426" t="s">
        <v>208</v>
      </c>
      <c r="C167" s="425">
        <v>2</v>
      </c>
      <c r="D167" s="422" t="e">
        <f t="shared" si="80"/>
        <v>#N/A</v>
      </c>
      <c r="E167" s="422" t="s">
        <v>368</v>
      </c>
      <c r="F167" s="423"/>
      <c r="G167" s="1511"/>
      <c r="I167" s="1679"/>
      <c r="J167" s="442"/>
      <c r="K167" s="440"/>
      <c r="L167" s="440" t="e">
        <f t="shared" si="85"/>
        <v>#N/A</v>
      </c>
      <c r="M167" s="440" t="e">
        <f t="shared" si="82"/>
        <v>#N/A</v>
      </c>
      <c r="N167" s="423"/>
      <c r="O167" s="1511"/>
      <c r="Q167" s="1676"/>
      <c r="R167" s="252" t="s">
        <v>360</v>
      </c>
      <c r="S167" s="493">
        <v>4.5</v>
      </c>
      <c r="T167" s="422" t="e">
        <f t="shared" si="83"/>
        <v>#N/A</v>
      </c>
      <c r="U167" s="422" t="e">
        <f t="shared" si="84"/>
        <v>#N/A</v>
      </c>
      <c r="V167" s="423"/>
      <c r="W167" s="1673"/>
    </row>
    <row r="168" spans="1:23" ht="83.25">
      <c r="A168" s="1676"/>
      <c r="B168" s="238" t="s">
        <v>929</v>
      </c>
      <c r="C168" s="154">
        <v>0.5</v>
      </c>
      <c r="D168" s="157" t="e">
        <f t="shared" si="80"/>
        <v>#N/A</v>
      </c>
      <c r="E168" s="157" t="s">
        <v>103</v>
      </c>
      <c r="F168" s="423"/>
      <c r="G168" s="1511"/>
      <c r="I168" s="1679"/>
      <c r="J168" s="423"/>
      <c r="K168" s="422"/>
      <c r="L168" s="422" t="e">
        <f t="shared" si="85"/>
        <v>#N/A</v>
      </c>
      <c r="M168" s="422" t="e">
        <f t="shared" si="82"/>
        <v>#N/A</v>
      </c>
      <c r="N168" s="423"/>
      <c r="O168" s="1511"/>
      <c r="Q168" s="1676"/>
      <c r="R168" s="252"/>
      <c r="S168" s="252"/>
      <c r="T168" s="422" t="e">
        <f t="shared" si="83"/>
        <v>#N/A</v>
      </c>
      <c r="U168" s="422" t="e">
        <f t="shared" si="84"/>
        <v>#N/A</v>
      </c>
      <c r="V168" s="423"/>
      <c r="W168" s="1673"/>
    </row>
    <row r="169" spans="1:23" ht="27.75">
      <c r="A169" s="1676"/>
      <c r="B169" s="423"/>
      <c r="C169" s="422"/>
      <c r="D169" s="422" t="e">
        <f t="shared" si="80"/>
        <v>#N/A</v>
      </c>
      <c r="E169" s="422" t="e">
        <f t="shared" si="81"/>
        <v>#N/A</v>
      </c>
      <c r="F169" s="423"/>
      <c r="G169" s="1511"/>
      <c r="I169" s="1679"/>
      <c r="J169" s="442"/>
      <c r="K169" s="440"/>
      <c r="L169" s="440" t="e">
        <f t="shared" si="85"/>
        <v>#N/A</v>
      </c>
      <c r="M169" s="440" t="e">
        <f t="shared" si="82"/>
        <v>#N/A</v>
      </c>
      <c r="N169" s="423"/>
      <c r="O169" s="1511"/>
      <c r="Q169" s="1676"/>
      <c r="R169" s="422"/>
      <c r="S169" s="422"/>
      <c r="T169" s="422" t="e">
        <f t="shared" si="83"/>
        <v>#N/A</v>
      </c>
      <c r="U169" s="422" t="e">
        <f t="shared" si="84"/>
        <v>#N/A</v>
      </c>
      <c r="V169" s="423"/>
      <c r="W169" s="1673"/>
    </row>
    <row r="170" spans="1:23" ht="27.75">
      <c r="A170" s="1676"/>
      <c r="B170" s="423"/>
      <c r="C170" s="422"/>
      <c r="D170" s="422" t="e">
        <f t="shared" si="80"/>
        <v>#N/A</v>
      </c>
      <c r="E170" s="422" t="e">
        <f t="shared" si="81"/>
        <v>#N/A</v>
      </c>
      <c r="F170" s="423"/>
      <c r="G170" s="1511"/>
      <c r="I170" s="1679"/>
      <c r="J170" s="423"/>
      <c r="K170" s="422"/>
      <c r="L170" s="422" t="e">
        <f t="shared" si="85"/>
        <v>#N/A</v>
      </c>
      <c r="M170" s="422" t="e">
        <f t="shared" si="82"/>
        <v>#N/A</v>
      </c>
      <c r="N170" s="423"/>
      <c r="O170" s="1511"/>
      <c r="Q170" s="1676"/>
      <c r="R170" s="422"/>
      <c r="S170" s="422"/>
      <c r="T170" s="422" t="e">
        <f t="shared" si="83"/>
        <v>#N/A</v>
      </c>
      <c r="U170" s="422" t="e">
        <f t="shared" si="84"/>
        <v>#N/A</v>
      </c>
      <c r="V170" s="423"/>
      <c r="W170" s="1673"/>
    </row>
    <row r="171" spans="1:23" ht="28.5" thickBot="1">
      <c r="A171" s="1676"/>
      <c r="B171" s="423"/>
      <c r="C171" s="422"/>
      <c r="D171" s="422" t="e">
        <f t="shared" si="80"/>
        <v>#N/A</v>
      </c>
      <c r="E171" s="422" t="e">
        <f t="shared" si="81"/>
        <v>#N/A</v>
      </c>
      <c r="F171" s="423"/>
      <c r="G171" s="1511"/>
      <c r="I171" s="1629"/>
      <c r="J171" s="465"/>
      <c r="K171" s="403"/>
      <c r="L171" s="403" t="e">
        <f t="shared" si="85"/>
        <v>#N/A</v>
      </c>
      <c r="M171" s="403" t="e">
        <f t="shared" si="82"/>
        <v>#N/A</v>
      </c>
      <c r="N171" s="465"/>
      <c r="O171" s="1511"/>
      <c r="Q171" s="1677"/>
      <c r="R171" s="422"/>
      <c r="S171" s="422"/>
      <c r="T171" s="422" t="e">
        <f t="shared" si="83"/>
        <v>#N/A</v>
      </c>
      <c r="U171" s="422" t="e">
        <f t="shared" si="84"/>
        <v>#N/A</v>
      </c>
      <c r="V171" s="428"/>
      <c r="W171" s="1674"/>
    </row>
    <row r="172" spans="1:23" ht="27.75">
      <c r="A172" s="1676"/>
      <c r="B172" s="423"/>
      <c r="C172" s="422"/>
      <c r="D172" s="422" t="e">
        <f t="shared" si="80"/>
        <v>#N/A</v>
      </c>
      <c r="E172" s="422" t="e">
        <f t="shared" si="81"/>
        <v>#N/A</v>
      </c>
      <c r="F172" s="423"/>
      <c r="G172" s="1511"/>
    </row>
    <row r="173" spans="1:23" ht="28.5" thickBot="1">
      <c r="A173" s="1677"/>
      <c r="B173" s="423"/>
      <c r="C173" s="422"/>
      <c r="D173" s="422" t="e">
        <f t="shared" si="80"/>
        <v>#N/A</v>
      </c>
      <c r="E173" s="422" t="e">
        <f t="shared" si="81"/>
        <v>#N/A</v>
      </c>
      <c r="F173" s="428"/>
      <c r="G173" s="1505"/>
    </row>
    <row r="177" spans="1:7" ht="17.25" thickBot="1"/>
    <row r="178" spans="1:7" ht="27.75">
      <c r="A178" s="1675" t="s">
        <v>969</v>
      </c>
      <c r="B178" s="398" t="s">
        <v>184</v>
      </c>
      <c r="C178" s="399">
        <v>64.5</v>
      </c>
      <c r="D178" s="462" t="e">
        <f t="shared" ref="D178:D187" si="86">MROUND(INDEX($C:$C,MATCH(Z178,$AD:$AD,0))*C178/1000,1)</f>
        <v>#N/A</v>
      </c>
      <c r="E178" s="481" t="e">
        <f t="shared" ref="E178:E187" si="87">D178&amp;+"K"</f>
        <v>#N/A</v>
      </c>
      <c r="F178" s="421"/>
      <c r="G178" s="1672" t="s">
        <v>971</v>
      </c>
    </row>
    <row r="179" spans="1:7" ht="55.5">
      <c r="A179" s="1676"/>
      <c r="B179" s="413" t="s">
        <v>373</v>
      </c>
      <c r="C179" s="422">
        <v>8.5</v>
      </c>
      <c r="D179" s="252" t="e">
        <f t="shared" si="86"/>
        <v>#N/A</v>
      </c>
      <c r="E179" s="417" t="e">
        <f t="shared" si="87"/>
        <v>#N/A</v>
      </c>
      <c r="F179" s="423"/>
      <c r="G179" s="1673"/>
    </row>
    <row r="180" spans="1:7" ht="55.5">
      <c r="A180" s="1676"/>
      <c r="B180" s="424" t="s">
        <v>148</v>
      </c>
      <c r="C180" s="425">
        <v>6</v>
      </c>
      <c r="D180" s="252" t="e">
        <f t="shared" si="86"/>
        <v>#N/A</v>
      </c>
      <c r="E180" s="417" t="e">
        <f t="shared" si="87"/>
        <v>#N/A</v>
      </c>
      <c r="F180" s="423"/>
      <c r="G180" s="1673"/>
    </row>
    <row r="181" spans="1:7" ht="27.75">
      <c r="A181" s="1676"/>
      <c r="B181" s="424" t="s">
        <v>143</v>
      </c>
      <c r="C181" s="425">
        <v>7</v>
      </c>
      <c r="D181" s="252" t="e">
        <f t="shared" si="86"/>
        <v>#N/A</v>
      </c>
      <c r="E181" s="417" t="e">
        <f t="shared" si="87"/>
        <v>#N/A</v>
      </c>
      <c r="F181" s="423"/>
      <c r="G181" s="1673"/>
    </row>
    <row r="182" spans="1:7" ht="83.25">
      <c r="A182" s="1676"/>
      <c r="B182" s="424" t="s">
        <v>177</v>
      </c>
      <c r="C182" s="425">
        <v>3.5</v>
      </c>
      <c r="D182" s="422" t="e">
        <f t="shared" si="86"/>
        <v>#N/A</v>
      </c>
      <c r="E182" s="422" t="e">
        <f t="shared" si="87"/>
        <v>#N/A</v>
      </c>
      <c r="F182" s="423"/>
      <c r="G182" s="1673"/>
    </row>
    <row r="183" spans="1:7" ht="83.25">
      <c r="A183" s="1676"/>
      <c r="B183" s="426" t="s">
        <v>441</v>
      </c>
      <c r="C183" s="427">
        <v>2</v>
      </c>
      <c r="D183" s="422" t="e">
        <f t="shared" si="86"/>
        <v>#N/A</v>
      </c>
      <c r="E183" s="422" t="e">
        <f t="shared" si="87"/>
        <v>#N/A</v>
      </c>
      <c r="F183" s="423"/>
      <c r="G183" s="1673"/>
    </row>
    <row r="184" spans="1:7" ht="27.75">
      <c r="A184" s="1676"/>
      <c r="B184" s="426" t="s">
        <v>208</v>
      </c>
      <c r="C184" s="425">
        <v>2</v>
      </c>
      <c r="D184" s="422" t="e">
        <f t="shared" si="86"/>
        <v>#N/A</v>
      </c>
      <c r="E184" s="422" t="e">
        <f t="shared" si="87"/>
        <v>#N/A</v>
      </c>
      <c r="F184" s="423"/>
      <c r="G184" s="1673"/>
    </row>
    <row r="185" spans="1:7" ht="83.25">
      <c r="A185" s="1676"/>
      <c r="B185" s="238" t="s">
        <v>929</v>
      </c>
      <c r="C185" s="154">
        <v>0.5</v>
      </c>
      <c r="D185" s="157" t="e">
        <f t="shared" si="86"/>
        <v>#N/A</v>
      </c>
      <c r="E185" s="157" t="s">
        <v>972</v>
      </c>
      <c r="F185" s="423"/>
      <c r="G185" s="1673"/>
    </row>
    <row r="186" spans="1:7" ht="27.75">
      <c r="A186" s="1676"/>
      <c r="B186" s="422"/>
      <c r="C186" s="422"/>
      <c r="D186" s="422" t="e">
        <f t="shared" si="86"/>
        <v>#N/A</v>
      </c>
      <c r="E186" s="422" t="e">
        <f t="shared" si="87"/>
        <v>#N/A</v>
      </c>
      <c r="F186" s="423"/>
      <c r="G186" s="1673"/>
    </row>
    <row r="187" spans="1:7" ht="28.5" thickBot="1">
      <c r="A187" s="1677"/>
      <c r="B187" s="422"/>
      <c r="C187" s="422"/>
      <c r="D187" s="422" t="e">
        <f t="shared" si="86"/>
        <v>#N/A</v>
      </c>
      <c r="E187" s="422" t="e">
        <f t="shared" si="87"/>
        <v>#N/A</v>
      </c>
      <c r="F187" s="428"/>
      <c r="G187" s="1674"/>
    </row>
  </sheetData>
  <mergeCells count="83">
    <mergeCell ref="W162:W171"/>
    <mergeCell ref="A178:A187"/>
    <mergeCell ref="G178:G187"/>
    <mergeCell ref="A161:A173"/>
    <mergeCell ref="G161:G173"/>
    <mergeCell ref="I162:I171"/>
    <mergeCell ref="O162:O171"/>
    <mergeCell ref="Q162:Q171"/>
    <mergeCell ref="S91:S98"/>
    <mergeCell ref="Y91:Y98"/>
    <mergeCell ref="A103:A112"/>
    <mergeCell ref="G103:G112"/>
    <mergeCell ref="W2:W11"/>
    <mergeCell ref="A14:A23"/>
    <mergeCell ref="G14:G23"/>
    <mergeCell ref="I14:I23"/>
    <mergeCell ref="O14:O23"/>
    <mergeCell ref="Q14:Q23"/>
    <mergeCell ref="W14:W23"/>
    <mergeCell ref="A2:A11"/>
    <mergeCell ref="G2:G11"/>
    <mergeCell ref="I2:I11"/>
    <mergeCell ref="O2:O11"/>
    <mergeCell ref="Q2:Q11"/>
    <mergeCell ref="X25:X34"/>
    <mergeCell ref="A25:A34"/>
    <mergeCell ref="G25:G34"/>
    <mergeCell ref="J25:J34"/>
    <mergeCell ref="P25:P34"/>
    <mergeCell ref="R25:R34"/>
    <mergeCell ref="S37:S46"/>
    <mergeCell ref="Y37:Y46"/>
    <mergeCell ref="A51:A60"/>
    <mergeCell ref="G51:G60"/>
    <mergeCell ref="J51:J60"/>
    <mergeCell ref="K51:N51"/>
    <mergeCell ref="P51:P60"/>
    <mergeCell ref="S51:S60"/>
    <mergeCell ref="Y51:Y60"/>
    <mergeCell ref="A37:A47"/>
    <mergeCell ref="G37:G47"/>
    <mergeCell ref="J37:J46"/>
    <mergeCell ref="P37:P46"/>
    <mergeCell ref="A91:A99"/>
    <mergeCell ref="G91:G99"/>
    <mergeCell ref="Y62:Y73"/>
    <mergeCell ref="A77:A86"/>
    <mergeCell ref="G77:G86"/>
    <mergeCell ref="I77:I88"/>
    <mergeCell ref="O77:O88"/>
    <mergeCell ref="Q77:Q86"/>
    <mergeCell ref="W77:W86"/>
    <mergeCell ref="A62:A72"/>
    <mergeCell ref="G62:G72"/>
    <mergeCell ref="J62:J69"/>
    <mergeCell ref="P62:P69"/>
    <mergeCell ref="S62:S73"/>
    <mergeCell ref="J91:J100"/>
    <mergeCell ref="P91:P100"/>
    <mergeCell ref="K103:K112"/>
    <mergeCell ref="Q103:Q112"/>
    <mergeCell ref="S103:S114"/>
    <mergeCell ref="T103:W103"/>
    <mergeCell ref="Y103:Y114"/>
    <mergeCell ref="Q120:Q129"/>
    <mergeCell ref="W120:W129"/>
    <mergeCell ref="A133:A143"/>
    <mergeCell ref="G133:G143"/>
    <mergeCell ref="I133:I142"/>
    <mergeCell ref="O133:O142"/>
    <mergeCell ref="Q133:Q144"/>
    <mergeCell ref="W133:W144"/>
    <mergeCell ref="A120:A130"/>
    <mergeCell ref="B120:E120"/>
    <mergeCell ref="G120:G130"/>
    <mergeCell ref="I120:I122"/>
    <mergeCell ref="O120:O129"/>
    <mergeCell ref="I123:I126"/>
    <mergeCell ref="A147:A155"/>
    <mergeCell ref="G147:G155"/>
    <mergeCell ref="I147:I158"/>
    <mergeCell ref="N147:N156"/>
    <mergeCell ref="T147:T156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8</vt:i4>
      </vt:variant>
    </vt:vector>
  </HeadingPairs>
  <TitlesOfParts>
    <vt:vector size="15" baseType="lpstr">
      <vt:lpstr>113.五堵10月</vt:lpstr>
      <vt:lpstr>第六週</vt:lpstr>
      <vt:lpstr>第七週</vt:lpstr>
      <vt:lpstr>第八週</vt:lpstr>
      <vt:lpstr>第九週</vt:lpstr>
      <vt:lpstr>第十週</vt:lpstr>
      <vt:lpstr>工作表1</vt:lpstr>
      <vt:lpstr>'113.五堵10月'!Print_Area</vt:lpstr>
      <vt:lpstr>第七週!Print_Area</vt:lpstr>
      <vt:lpstr>第九週!Print_Area</vt:lpstr>
      <vt:lpstr>第八週!Print_Area</vt:lpstr>
      <vt:lpstr>第十週!Print_Area</vt:lpstr>
      <vt:lpstr>第六週!Print_Area</vt:lpstr>
      <vt:lpstr>第九週!Print_Titles</vt:lpstr>
      <vt:lpstr>第八週!Print_Titles</vt:lpstr>
    </vt:vector>
  </TitlesOfParts>
  <Company>NCKU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饒浚騰饒浚騰</cp:lastModifiedBy>
  <cp:lastPrinted>2024-09-04T03:14:17Z</cp:lastPrinted>
  <dcterms:created xsi:type="dcterms:W3CDTF">2021-02-24T01:36:51Z</dcterms:created>
  <dcterms:modified xsi:type="dcterms:W3CDTF">2024-09-23T02:17:48Z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